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SEP 15\"/>
    </mc:Choice>
  </mc:AlternateContent>
  <bookViews>
    <workbookView xWindow="0" yWindow="0" windowWidth="16392" windowHeight="5664" tabRatio="958" firstSheet="4" activeTab="13"/>
  </bookViews>
  <sheets>
    <sheet name="EA" sheetId="5" r:id="rId1"/>
    <sheet name="ESF" sheetId="1" r:id="rId2"/>
    <sheet name="ECSF" sheetId="2" r:id="rId3"/>
    <sheet name="PT_ESF_ECSF" sheetId="3" state="hidden" r:id="rId4"/>
    <sheet name="EAA" sheetId="8" r:id="rId5"/>
    <sheet name="EADP" sheetId="9" r:id="rId6"/>
    <sheet name="EVHP" sheetId="7" r:id="rId7"/>
    <sheet name="EFE" sheetId="10" r:id="rId8"/>
    <sheet name="PC" sheetId="26" r:id="rId9"/>
    <sheet name="NOTAS" sheetId="25" r:id="rId10"/>
    <sheet name="EAI" sheetId="12" r:id="rId11"/>
    <sheet name="CAdmon" sheetId="13" r:id="rId12"/>
    <sheet name="CTG" sheetId="14" r:id="rId13"/>
    <sheet name="COG" sheetId="15" r:id="rId14"/>
    <sheet name="CFG" sheetId="16" r:id="rId15"/>
    <sheet name="EN" sheetId="27" r:id="rId16"/>
    <sheet name="ID" sheetId="28" r:id="rId17"/>
    <sheet name="IPF" sheetId="29" r:id="rId18"/>
    <sheet name="CProg" sheetId="19" r:id="rId19"/>
    <sheet name="PyPI" sheetId="34" r:id="rId20"/>
    <sheet name="IR" sheetId="35" r:id="rId21"/>
    <sheet name="Rel Cta Banc" sheetId="30" r:id="rId22"/>
    <sheet name="Esq Bur" sheetId="32" r:id="rId23"/>
  </sheets>
  <externalReferences>
    <externalReference r:id="rId24"/>
    <externalReference r:id="rId25"/>
  </externalReferences>
  <definedNames>
    <definedName name="_xlnm._FilterDatabase" localSheetId="20" hidden="1">IR!$AA$9:$AA$64</definedName>
    <definedName name="_xlnm.Print_Area" localSheetId="0">EA!$A$1:$K$61</definedName>
    <definedName name="_xlnm.Print_Area" localSheetId="4">EAA!$A$1:$I$44</definedName>
    <definedName name="_xlnm.Print_Area" localSheetId="5">EADP!$A$1:$J$51</definedName>
    <definedName name="_xlnm.Print_Area" localSheetId="2">ECSF!$A$1:$K$62</definedName>
    <definedName name="_xlnm.Print_Area" localSheetId="7">EFE!$A$1:$Q$57</definedName>
    <definedName name="_xlnm.Print_Area" localSheetId="15">EN!$B$1:$I$40</definedName>
    <definedName name="_xlnm.Print_Area" localSheetId="1">ESF!$A$1:$L$73</definedName>
    <definedName name="_xlnm.Print_Area" localSheetId="6">EVHP!$A$1:$I$46</definedName>
    <definedName name="_xlnm.Print_Area" localSheetId="16">ID!$A$1:$D$43</definedName>
    <definedName name="_xlnm.Print_Area" localSheetId="17">IPF!$A$1:$F$44</definedName>
    <definedName name="_xlnm.Print_Area" localSheetId="9">NOTAS!$A$1:$F$310</definedName>
  </definedNames>
  <calcPr calcId="152511"/>
</workbook>
</file>

<file path=xl/calcChain.xml><?xml version="1.0" encoding="utf-8"?>
<calcChain xmlns="http://schemas.openxmlformats.org/spreadsheetml/2006/main">
  <c r="W65" i="35" l="1"/>
  <c r="V65" i="35"/>
  <c r="U65" i="35"/>
  <c r="R65" i="35"/>
  <c r="T65" i="35" s="1"/>
  <c r="Q65" i="35"/>
  <c r="P65" i="35"/>
  <c r="E65" i="35"/>
  <c r="X64" i="35"/>
  <c r="T64" i="35"/>
  <c r="S64" i="35"/>
  <c r="X63" i="35"/>
  <c r="T63" i="35"/>
  <c r="S63" i="35"/>
  <c r="X62" i="35"/>
  <c r="T62" i="35"/>
  <c r="S62" i="35"/>
  <c r="X61" i="35"/>
  <c r="T61" i="35"/>
  <c r="S61" i="35"/>
  <c r="X60" i="35"/>
  <c r="T60" i="35"/>
  <c r="S60" i="35"/>
  <c r="X59" i="35"/>
  <c r="T59" i="35"/>
  <c r="S59" i="35"/>
  <c r="X58" i="35"/>
  <c r="T58" i="35"/>
  <c r="S58" i="35"/>
  <c r="X57" i="35"/>
  <c r="T57" i="35"/>
  <c r="S57" i="35"/>
  <c r="X56" i="35"/>
  <c r="T56" i="35"/>
  <c r="S56" i="35"/>
  <c r="X55" i="35"/>
  <c r="T55" i="35"/>
  <c r="S55" i="35"/>
  <c r="X54" i="35"/>
  <c r="T54" i="35"/>
  <c r="S54" i="35"/>
  <c r="X53" i="35"/>
  <c r="T53" i="35"/>
  <c r="S53" i="35"/>
  <c r="X52" i="35"/>
  <c r="T52" i="35"/>
  <c r="S52" i="35"/>
  <c r="X51" i="35"/>
  <c r="T51" i="35"/>
  <c r="S51" i="35"/>
  <c r="X50" i="35"/>
  <c r="T50" i="35"/>
  <c r="S50" i="35"/>
  <c r="X49" i="35"/>
  <c r="T49" i="35"/>
  <c r="S49" i="35"/>
  <c r="X48" i="35"/>
  <c r="T48" i="35"/>
  <c r="S48" i="35"/>
  <c r="X47" i="35"/>
  <c r="T47" i="35"/>
  <c r="S47" i="35"/>
  <c r="X46" i="35"/>
  <c r="T46" i="35"/>
  <c r="S46" i="35"/>
  <c r="X45" i="35"/>
  <c r="T45" i="35"/>
  <c r="S45" i="35"/>
  <c r="X44" i="35"/>
  <c r="T44" i="35"/>
  <c r="S44" i="35"/>
  <c r="X43" i="35"/>
  <c r="T43" i="35"/>
  <c r="S43" i="35"/>
  <c r="X42" i="35"/>
  <c r="T42" i="35"/>
  <c r="S42" i="35"/>
  <c r="X41" i="35"/>
  <c r="T41" i="35"/>
  <c r="S41" i="35"/>
  <c r="X40" i="35"/>
  <c r="T40" i="35"/>
  <c r="S40" i="35"/>
  <c r="X39" i="35"/>
  <c r="T39" i="35"/>
  <c r="S39" i="35"/>
  <c r="X38" i="35"/>
  <c r="T38" i="35"/>
  <c r="S38" i="35"/>
  <c r="X37" i="35"/>
  <c r="T37" i="35"/>
  <c r="S37" i="35"/>
  <c r="X36" i="35"/>
  <c r="T36" i="35"/>
  <c r="S36" i="35"/>
  <c r="X35" i="35"/>
  <c r="T35" i="35"/>
  <c r="S35" i="35"/>
  <c r="X34" i="35"/>
  <c r="T34" i="35"/>
  <c r="S34" i="35"/>
  <c r="X33" i="35"/>
  <c r="T33" i="35"/>
  <c r="S33" i="35"/>
  <c r="X32" i="35"/>
  <c r="T32" i="35"/>
  <c r="S32" i="35"/>
  <c r="X31" i="35"/>
  <c r="T31" i="35"/>
  <c r="S31" i="35"/>
  <c r="X30" i="35"/>
  <c r="T30" i="35"/>
  <c r="S30" i="35"/>
  <c r="X29" i="35"/>
  <c r="T29" i="35"/>
  <c r="S29" i="35"/>
  <c r="X28" i="35"/>
  <c r="T28" i="35"/>
  <c r="S28" i="35"/>
  <c r="X27" i="35"/>
  <c r="T27" i="35"/>
  <c r="S27" i="35"/>
  <c r="X26" i="35"/>
  <c r="T26" i="35"/>
  <c r="S26" i="35"/>
  <c r="X25" i="35"/>
  <c r="T25" i="35"/>
  <c r="S25" i="35"/>
  <c r="X24" i="35"/>
  <c r="T24" i="35"/>
  <c r="S24" i="35"/>
  <c r="X23" i="35"/>
  <c r="T23" i="35"/>
  <c r="S23" i="35"/>
  <c r="X22" i="35"/>
  <c r="T22" i="35"/>
  <c r="S22" i="35"/>
  <c r="X21" i="35"/>
  <c r="T21" i="35"/>
  <c r="S21" i="35"/>
  <c r="X20" i="35"/>
  <c r="T20" i="35"/>
  <c r="S20" i="35"/>
  <c r="X19" i="35"/>
  <c r="T19" i="35"/>
  <c r="S19" i="35"/>
  <c r="X18" i="35"/>
  <c r="T18" i="35"/>
  <c r="S18" i="35"/>
  <c r="X17" i="35"/>
  <c r="T17" i="35"/>
  <c r="S17" i="35"/>
  <c r="X16" i="35"/>
  <c r="T16" i="35"/>
  <c r="S16" i="35"/>
  <c r="X15" i="35"/>
  <c r="T15" i="35"/>
  <c r="S15" i="35"/>
  <c r="T14" i="35"/>
  <c r="S14" i="35"/>
  <c r="X13" i="35"/>
  <c r="T13" i="35"/>
  <c r="S13" i="35"/>
  <c r="X12" i="35"/>
  <c r="T12" i="35"/>
  <c r="S12" i="35"/>
  <c r="X11" i="35"/>
  <c r="T11" i="35"/>
  <c r="S11" i="35"/>
  <c r="X10" i="35"/>
  <c r="X65" i="35" s="1"/>
  <c r="T10" i="35"/>
  <c r="S10" i="35"/>
  <c r="N26" i="34"/>
  <c r="M26" i="34"/>
  <c r="L26" i="34"/>
  <c r="K26" i="34"/>
  <c r="J26" i="34"/>
  <c r="I26" i="34"/>
  <c r="Q24" i="34"/>
  <c r="P24" i="34"/>
  <c r="O24" i="34"/>
  <c r="Q23" i="34"/>
  <c r="P23" i="34"/>
  <c r="O23" i="34"/>
  <c r="Q22" i="34"/>
  <c r="P22" i="34"/>
  <c r="O22" i="34"/>
  <c r="Q21" i="34"/>
  <c r="P21" i="34"/>
  <c r="O21" i="34"/>
  <c r="Q20" i="34"/>
  <c r="P20" i="34"/>
  <c r="O20" i="34"/>
  <c r="Q19" i="34"/>
  <c r="P19" i="34"/>
  <c r="O19" i="34"/>
  <c r="Q18" i="34"/>
  <c r="P18" i="34"/>
  <c r="O18" i="34"/>
  <c r="Q17" i="34"/>
  <c r="P17" i="34"/>
  <c r="O17" i="34"/>
  <c r="Q16" i="34"/>
  <c r="P16" i="34"/>
  <c r="O16" i="34"/>
  <c r="Q15" i="34"/>
  <c r="P15" i="34"/>
  <c r="O15" i="34"/>
  <c r="Q14" i="34"/>
  <c r="P14" i="34"/>
  <c r="O14" i="34"/>
  <c r="Q13" i="34"/>
  <c r="P13" i="34"/>
  <c r="O13" i="34"/>
  <c r="Q12" i="34"/>
  <c r="P12" i="34"/>
  <c r="O12" i="34"/>
  <c r="Q11" i="34"/>
  <c r="P11" i="34"/>
  <c r="O11" i="34"/>
  <c r="O26" i="34" s="1"/>
  <c r="O10" i="34"/>
  <c r="N10" i="34"/>
  <c r="M10" i="34"/>
  <c r="L10" i="34"/>
  <c r="Q10" i="34" s="1"/>
  <c r="K10" i="34"/>
  <c r="J10" i="34"/>
  <c r="I10" i="34"/>
  <c r="S65" i="35" l="1"/>
  <c r="Y65" i="35"/>
  <c r="Y64" i="35"/>
  <c r="Y63" i="35"/>
  <c r="Y62" i="35"/>
  <c r="Y61" i="35"/>
  <c r="Y60" i="35"/>
  <c r="Y59" i="35"/>
  <c r="Y58" i="35"/>
  <c r="Y57" i="35"/>
  <c r="Y56" i="35"/>
  <c r="Y55" i="35"/>
  <c r="Y54" i="35"/>
  <c r="Y53" i="35"/>
  <c r="Y52" i="35"/>
  <c r="Y51" i="35"/>
  <c r="Y50" i="35"/>
  <c r="Y49" i="35"/>
  <c r="Y48" i="35"/>
  <c r="Y47" i="35"/>
  <c r="Y46" i="35"/>
  <c r="Y45" i="35"/>
  <c r="Y44" i="35"/>
  <c r="Y43" i="35"/>
  <c r="Y42" i="35"/>
  <c r="Y41" i="35"/>
  <c r="Y40" i="35"/>
  <c r="Y39" i="35"/>
  <c r="Y38" i="35"/>
  <c r="Y37" i="35"/>
  <c r="Y36" i="35"/>
  <c r="Y35" i="35"/>
  <c r="Y34" i="35"/>
  <c r="Y33" i="35"/>
  <c r="Y32" i="35"/>
  <c r="Y31" i="35"/>
  <c r="Y30" i="35"/>
  <c r="Y29" i="35"/>
  <c r="Y28" i="35"/>
  <c r="Y27" i="35"/>
  <c r="Y26" i="35"/>
  <c r="Y25" i="35"/>
  <c r="Y24" i="35"/>
  <c r="Y23" i="35"/>
  <c r="Y22" i="35"/>
  <c r="Y21" i="35"/>
  <c r="Y20" i="35"/>
  <c r="Y19" i="35"/>
  <c r="Y18" i="35"/>
  <c r="Y17" i="35"/>
  <c r="Y16" i="35"/>
  <c r="Y15" i="35"/>
  <c r="Y14" i="35"/>
  <c r="Y13" i="35"/>
  <c r="Y12" i="35"/>
  <c r="Y11" i="35"/>
  <c r="Y10" i="35"/>
  <c r="AB26" i="35" l="1"/>
  <c r="AA26" i="35"/>
  <c r="AB12" i="35"/>
  <c r="AA12" i="35"/>
  <c r="B3" i="27" l="1"/>
  <c r="B3" i="16" s="1"/>
  <c r="B3" i="15" s="1"/>
  <c r="B3" i="14" s="1"/>
  <c r="B4" i="13" s="1"/>
  <c r="B3" i="12" s="1"/>
  <c r="A3" i="28"/>
  <c r="AC10" i="35" l="1"/>
  <c r="AD10" i="35" s="1"/>
  <c r="W70" i="35" l="1"/>
  <c r="V70" i="35"/>
  <c r="K16" i="14" l="1"/>
  <c r="E11" i="14"/>
  <c r="G11" i="14"/>
  <c r="H11" i="14"/>
  <c r="H17" i="14" s="1"/>
  <c r="I11" i="14"/>
  <c r="I17" i="14" s="1"/>
  <c r="J11" i="14"/>
  <c r="J17" i="14" s="1"/>
  <c r="D11" i="14"/>
  <c r="F15" i="14"/>
  <c r="K15" i="14" s="1"/>
  <c r="F14" i="14"/>
  <c r="K14" i="14" s="1"/>
  <c r="F12" i="14"/>
  <c r="K12" i="14" s="1"/>
  <c r="G17" i="14"/>
  <c r="E17" i="14"/>
  <c r="D17" i="14"/>
  <c r="E54" i="12"/>
  <c r="I49" i="12"/>
  <c r="E50" i="12"/>
  <c r="E49" i="12" s="1"/>
  <c r="F49" i="12"/>
  <c r="H49" i="12"/>
  <c r="F45" i="12"/>
  <c r="H45" i="12"/>
  <c r="I45" i="12"/>
  <c r="E45" i="12"/>
  <c r="F39" i="12"/>
  <c r="H39" i="12"/>
  <c r="I39" i="12"/>
  <c r="E39" i="12"/>
  <c r="F33" i="12"/>
  <c r="F54" i="12" s="1"/>
  <c r="H33" i="12"/>
  <c r="I33" i="12"/>
  <c r="E33" i="12"/>
  <c r="G15" i="12"/>
  <c r="J15" i="12"/>
  <c r="G16" i="12"/>
  <c r="J16" i="12"/>
  <c r="G17" i="12"/>
  <c r="J17" i="12"/>
  <c r="G18" i="12"/>
  <c r="J18" i="12"/>
  <c r="G19" i="12"/>
  <c r="J19" i="12"/>
  <c r="G20" i="12"/>
  <c r="J20" i="12"/>
  <c r="G21" i="12"/>
  <c r="J21" i="12"/>
  <c r="G22" i="12"/>
  <c r="J22" i="12"/>
  <c r="G23" i="12"/>
  <c r="J23" i="12"/>
  <c r="G24" i="12"/>
  <c r="J24" i="12"/>
  <c r="I54" i="12" l="1"/>
  <c r="H54" i="12"/>
  <c r="H49" i="15"/>
  <c r="I49" i="15"/>
  <c r="J49" i="15"/>
  <c r="G49" i="15"/>
  <c r="D49" i="15"/>
  <c r="E49" i="15"/>
  <c r="F11" i="15"/>
  <c r="K11" i="15" s="1"/>
  <c r="F12" i="15"/>
  <c r="K12" i="15" s="1"/>
  <c r="F13" i="15"/>
  <c r="K13" i="15" s="1"/>
  <c r="F14" i="15"/>
  <c r="K14" i="15" s="1"/>
  <c r="F15" i="15"/>
  <c r="K15" i="15" s="1"/>
  <c r="F16" i="15"/>
  <c r="K16" i="15" s="1"/>
  <c r="F17" i="15"/>
  <c r="K17" i="15" s="1"/>
  <c r="F18" i="15"/>
  <c r="K18" i="15" s="1"/>
  <c r="F19" i="15"/>
  <c r="K19" i="15" s="1"/>
  <c r="F20" i="15"/>
  <c r="K20" i="15" s="1"/>
  <c r="F21" i="15"/>
  <c r="K21" i="15" s="1"/>
  <c r="F22" i="15"/>
  <c r="K22" i="15" s="1"/>
  <c r="F23" i="15"/>
  <c r="K23" i="15" s="1"/>
  <c r="F24" i="15"/>
  <c r="K24" i="15" s="1"/>
  <c r="F25" i="15"/>
  <c r="K25" i="15" s="1"/>
  <c r="F26" i="15"/>
  <c r="K26" i="15" s="1"/>
  <c r="F27" i="15"/>
  <c r="K27" i="15" s="1"/>
  <c r="F28" i="15"/>
  <c r="K28" i="15" s="1"/>
  <c r="F29" i="15"/>
  <c r="K29" i="15" s="1"/>
  <c r="F30" i="15"/>
  <c r="K30" i="15" s="1"/>
  <c r="F31" i="15"/>
  <c r="K31" i="15" s="1"/>
  <c r="F32" i="15"/>
  <c r="K32" i="15" s="1"/>
  <c r="F33" i="15"/>
  <c r="K33" i="15" s="1"/>
  <c r="F34" i="15"/>
  <c r="K34" i="15" s="1"/>
  <c r="F35" i="15"/>
  <c r="K35" i="15" s="1"/>
  <c r="F36" i="15"/>
  <c r="K36" i="15" s="1"/>
  <c r="F37" i="15"/>
  <c r="K37" i="15" s="1"/>
  <c r="F38" i="15"/>
  <c r="K38" i="15" s="1"/>
  <c r="F39" i="15"/>
  <c r="K39" i="15" s="1"/>
  <c r="F40" i="15"/>
  <c r="K40" i="15" s="1"/>
  <c r="F41" i="15"/>
  <c r="K41" i="15" s="1"/>
  <c r="F42" i="15"/>
  <c r="K42" i="15" s="1"/>
  <c r="F43" i="15"/>
  <c r="K43" i="15" s="1"/>
  <c r="F44" i="15"/>
  <c r="K44" i="15" s="1"/>
  <c r="F45" i="15"/>
  <c r="K45" i="15" s="1"/>
  <c r="F46" i="15"/>
  <c r="K46" i="15" s="1"/>
  <c r="F47" i="15"/>
  <c r="K47" i="15" s="1"/>
  <c r="F48" i="15"/>
  <c r="K48" i="15" s="1"/>
  <c r="G13" i="19"/>
  <c r="I21" i="16"/>
  <c r="G21" i="16"/>
  <c r="J40" i="12"/>
  <c r="J41" i="12"/>
  <c r="J42" i="12"/>
  <c r="J43" i="12"/>
  <c r="J44" i="12"/>
  <c r="J46" i="12"/>
  <c r="J45" i="12" s="1"/>
  <c r="J47" i="12"/>
  <c r="J48" i="12"/>
  <c r="J51" i="12"/>
  <c r="J52" i="12"/>
  <c r="J53" i="12"/>
  <c r="G34" i="12"/>
  <c r="G35" i="12"/>
  <c r="G36" i="12"/>
  <c r="G37" i="12"/>
  <c r="G38" i="12"/>
  <c r="G40" i="12"/>
  <c r="G39" i="12" s="1"/>
  <c r="G41" i="12"/>
  <c r="G42" i="12"/>
  <c r="G43" i="12"/>
  <c r="G44" i="12"/>
  <c r="G46" i="12"/>
  <c r="G45" i="12" s="1"/>
  <c r="G47" i="12"/>
  <c r="G48" i="12"/>
  <c r="G51" i="12"/>
  <c r="G52" i="12"/>
  <c r="G53" i="12"/>
  <c r="J25" i="12"/>
  <c r="G25" i="12"/>
  <c r="D22" i="13"/>
  <c r="E22" i="13"/>
  <c r="G22" i="13"/>
  <c r="H22" i="13"/>
  <c r="I22" i="13"/>
  <c r="J22" i="13"/>
  <c r="G33" i="12" l="1"/>
  <c r="J50" i="12"/>
  <c r="J49" i="12" s="1"/>
  <c r="G54" i="12"/>
  <c r="F49" i="15"/>
  <c r="G50" i="12"/>
  <c r="G49" i="12" s="1"/>
  <c r="J39" i="12"/>
  <c r="K49" i="15"/>
  <c r="F11" i="19"/>
  <c r="H11" i="19"/>
  <c r="H41" i="19" s="1"/>
  <c r="I11" i="19"/>
  <c r="J11" i="19"/>
  <c r="J41" i="19" s="1"/>
  <c r="K11" i="19"/>
  <c r="E11" i="19"/>
  <c r="G12" i="19"/>
  <c r="L12" i="19" s="1"/>
  <c r="E11" i="16"/>
  <c r="G11" i="16"/>
  <c r="G47" i="16" s="1"/>
  <c r="H11" i="16"/>
  <c r="I11" i="16"/>
  <c r="I47" i="16" s="1"/>
  <c r="J11" i="16"/>
  <c r="D11" i="16"/>
  <c r="F12" i="16"/>
  <c r="K12" i="16" s="1"/>
  <c r="K20" i="13"/>
  <c r="F19" i="13"/>
  <c r="K19" i="13" s="1"/>
  <c r="F18" i="13"/>
  <c r="K18" i="13" s="1"/>
  <c r="F17" i="13"/>
  <c r="K17" i="13" s="1"/>
  <c r="F16" i="13"/>
  <c r="K16" i="13" s="1"/>
  <c r="K15" i="13"/>
  <c r="F15" i="13"/>
  <c r="F14" i="13"/>
  <c r="K14" i="13" s="1"/>
  <c r="F13" i="13"/>
  <c r="K13" i="13" s="1"/>
  <c r="F12" i="13"/>
  <c r="J11" i="12"/>
  <c r="G14" i="12"/>
  <c r="C291" i="25"/>
  <c r="D291" i="25"/>
  <c r="B291" i="25"/>
  <c r="B217" i="25"/>
  <c r="C205" i="25"/>
  <c r="B205" i="25"/>
  <c r="C195" i="25"/>
  <c r="B195" i="25"/>
  <c r="C187" i="25"/>
  <c r="B187" i="25"/>
  <c r="C178" i="25"/>
  <c r="B178" i="25"/>
  <c r="B168" i="25"/>
  <c r="B160" i="25"/>
  <c r="B148" i="25"/>
  <c r="B141" i="25"/>
  <c r="B134" i="25"/>
  <c r="B127" i="25"/>
  <c r="E119" i="25"/>
  <c r="D119" i="25"/>
  <c r="C119" i="25"/>
  <c r="B119" i="25"/>
  <c r="B108" i="25"/>
  <c r="B99" i="25"/>
  <c r="D92" i="25"/>
  <c r="C92" i="25"/>
  <c r="B92" i="25"/>
  <c r="C82" i="25"/>
  <c r="D82" i="25"/>
  <c r="B82" i="25"/>
  <c r="B68" i="25"/>
  <c r="B61" i="25"/>
  <c r="B51" i="25"/>
  <c r="E41" i="25"/>
  <c r="D41" i="25"/>
  <c r="C41" i="25"/>
  <c r="B41" i="25"/>
  <c r="C33" i="25"/>
  <c r="D33" i="25"/>
  <c r="B33" i="25"/>
  <c r="D22" i="25"/>
  <c r="B22" i="25"/>
  <c r="F22" i="13" l="1"/>
  <c r="G11" i="19"/>
  <c r="G41" i="19" s="1"/>
  <c r="C268" i="25"/>
  <c r="G13" i="8"/>
  <c r="D237" i="25"/>
  <c r="F19" i="27"/>
  <c r="E29" i="29"/>
  <c r="E33" i="29" s="1"/>
  <c r="D29" i="29"/>
  <c r="D33" i="29" s="1"/>
  <c r="C29" i="29"/>
  <c r="C33" i="29" s="1"/>
  <c r="E14" i="29"/>
  <c r="D14" i="29"/>
  <c r="C14" i="29"/>
  <c r="E13" i="29"/>
  <c r="D13" i="29"/>
  <c r="C13" i="29"/>
  <c r="E12" i="29"/>
  <c r="D12" i="29"/>
  <c r="C12" i="29"/>
  <c r="D34" i="28"/>
  <c r="C34" i="28"/>
  <c r="D19" i="28"/>
  <c r="D36" i="28" s="1"/>
  <c r="C19" i="28"/>
  <c r="C36" i="28" s="1"/>
  <c r="F31" i="27"/>
  <c r="D31" i="27"/>
  <c r="H30" i="27"/>
  <c r="H29" i="27"/>
  <c r="H28" i="27"/>
  <c r="H27" i="27"/>
  <c r="H26" i="27"/>
  <c r="H25" i="27"/>
  <c r="H24" i="27"/>
  <c r="H23" i="27"/>
  <c r="D19" i="27"/>
  <c r="H18" i="27"/>
  <c r="H17" i="27"/>
  <c r="H16" i="27"/>
  <c r="H15" i="27"/>
  <c r="H14" i="27"/>
  <c r="H13" i="27"/>
  <c r="H12" i="27"/>
  <c r="H11" i="27"/>
  <c r="H10" i="27"/>
  <c r="D33" i="27" l="1"/>
  <c r="C11" i="29"/>
  <c r="C17" i="29" s="1"/>
  <c r="C21" i="29" s="1"/>
  <c r="C25" i="29" s="1"/>
  <c r="E11" i="29"/>
  <c r="E17" i="29" s="1"/>
  <c r="E21" i="29" s="1"/>
  <c r="E25" i="29" s="1"/>
  <c r="D11" i="29"/>
  <c r="D17" i="29" s="1"/>
  <c r="D21" i="29" s="1"/>
  <c r="D25" i="29" s="1"/>
  <c r="F33" i="27"/>
  <c r="H31" i="27"/>
  <c r="H19" i="27"/>
  <c r="H33" i="27" l="1"/>
  <c r="F29" i="16"/>
  <c r="F28" i="16"/>
  <c r="F27" i="16"/>
  <c r="F26" i="16"/>
  <c r="F25" i="16"/>
  <c r="F24" i="16"/>
  <c r="F23" i="16"/>
  <c r="F22" i="16"/>
  <c r="F20" i="16"/>
  <c r="F19" i="16"/>
  <c r="F18" i="16"/>
  <c r="F17" i="16"/>
  <c r="F16" i="16"/>
  <c r="F15" i="16"/>
  <c r="F14" i="16"/>
  <c r="F13" i="16"/>
  <c r="D270" i="25"/>
  <c r="D251" i="25"/>
  <c r="D230" i="25"/>
  <c r="F11" i="16" l="1"/>
  <c r="D279" i="25"/>
  <c r="D243" i="25"/>
  <c r="E20" i="7"/>
  <c r="D15" i="7"/>
  <c r="D14" i="7" s="1"/>
  <c r="D28" i="7" s="1"/>
  <c r="D16" i="8"/>
  <c r="G16" i="8" s="1"/>
  <c r="H16" i="8" s="1"/>
  <c r="D39" i="1"/>
  <c r="E32" i="16"/>
  <c r="K53" i="15"/>
  <c r="J53" i="15"/>
  <c r="H53" i="15"/>
  <c r="F53" i="15"/>
  <c r="E53" i="15"/>
  <c r="D53" i="15"/>
  <c r="E35" i="19" l="1"/>
  <c r="E30" i="19"/>
  <c r="E27" i="19"/>
  <c r="E23" i="19"/>
  <c r="L39" i="19"/>
  <c r="L38" i="19"/>
  <c r="L37" i="19"/>
  <c r="L36" i="19"/>
  <c r="L34" i="19"/>
  <c r="L33" i="19"/>
  <c r="L32" i="19"/>
  <c r="L31" i="19"/>
  <c r="L29" i="19"/>
  <c r="L28" i="19"/>
  <c r="L26" i="19"/>
  <c r="L25" i="19"/>
  <c r="L24" i="19"/>
  <c r="L22" i="19"/>
  <c r="L21" i="19"/>
  <c r="L20" i="19"/>
  <c r="L19" i="19"/>
  <c r="L18" i="19"/>
  <c r="L17" i="19"/>
  <c r="L16" i="19"/>
  <c r="L15" i="19"/>
  <c r="K41" i="19"/>
  <c r="I41" i="19"/>
  <c r="F14" i="19"/>
  <c r="F41" i="19" s="1"/>
  <c r="E14" i="19"/>
  <c r="L13" i="19"/>
  <c r="L11" i="19" s="1"/>
  <c r="E41" i="19"/>
  <c r="F45" i="16"/>
  <c r="K45" i="16" s="1"/>
  <c r="F44" i="16"/>
  <c r="K44" i="16" s="1"/>
  <c r="F43" i="16"/>
  <c r="K43" i="16" s="1"/>
  <c r="F42" i="16"/>
  <c r="K42" i="16" s="1"/>
  <c r="J41" i="16"/>
  <c r="H41" i="16"/>
  <c r="E41" i="16"/>
  <c r="D41" i="16"/>
  <c r="K31" i="16"/>
  <c r="F39" i="16"/>
  <c r="K39" i="16" s="1"/>
  <c r="F38" i="16"/>
  <c r="K38" i="16" s="1"/>
  <c r="F37" i="16"/>
  <c r="K37" i="16" s="1"/>
  <c r="F36" i="16"/>
  <c r="K36" i="16" s="1"/>
  <c r="F35" i="16"/>
  <c r="K35" i="16" s="1"/>
  <c r="F34" i="16"/>
  <c r="K34" i="16" s="1"/>
  <c r="F33" i="16"/>
  <c r="K33" i="16" s="1"/>
  <c r="F32" i="16"/>
  <c r="K32" i="16" s="1"/>
  <c r="F31" i="16"/>
  <c r="J30" i="16"/>
  <c r="H30" i="16"/>
  <c r="E30" i="16"/>
  <c r="D30" i="16"/>
  <c r="K28" i="16"/>
  <c r="K27" i="16"/>
  <c r="K26" i="16"/>
  <c r="K25" i="16"/>
  <c r="K24" i="16"/>
  <c r="K23" i="16"/>
  <c r="K22" i="16"/>
  <c r="J21" i="16"/>
  <c r="H21" i="16"/>
  <c r="E21" i="16"/>
  <c r="E47" i="16" s="1"/>
  <c r="D21" i="16"/>
  <c r="K19" i="16"/>
  <c r="K18" i="16"/>
  <c r="K17" i="16"/>
  <c r="K16" i="16"/>
  <c r="K14" i="16"/>
  <c r="K13" i="16"/>
  <c r="F13" i="14"/>
  <c r="K12" i="13"/>
  <c r="K22" i="13" s="1"/>
  <c r="J38" i="12"/>
  <c r="J36" i="12"/>
  <c r="J35" i="12"/>
  <c r="J34" i="12"/>
  <c r="J33" i="12" s="1"/>
  <c r="J13" i="12"/>
  <c r="J12" i="12"/>
  <c r="G13" i="12"/>
  <c r="G12" i="12"/>
  <c r="G11" i="12"/>
  <c r="K13" i="14" l="1"/>
  <c r="F11" i="14"/>
  <c r="K11" i="14" s="1"/>
  <c r="J47" i="16"/>
  <c r="J49" i="16" s="1"/>
  <c r="L14" i="19"/>
  <c r="H47" i="16"/>
  <c r="H49" i="16" s="1"/>
  <c r="L41" i="19"/>
  <c r="F21" i="16"/>
  <c r="K21" i="16" s="1"/>
  <c r="D47" i="16"/>
  <c r="F41" i="16"/>
  <c r="K41" i="16" s="1"/>
  <c r="L35" i="19"/>
  <c r="F26" i="12"/>
  <c r="H20" i="14"/>
  <c r="D20" i="14"/>
  <c r="J20" i="14"/>
  <c r="F30" i="16"/>
  <c r="K30" i="16" s="1"/>
  <c r="F10" i="15"/>
  <c r="E20" i="14"/>
  <c r="H26" i="12"/>
  <c r="J37" i="12"/>
  <c r="L23" i="19"/>
  <c r="I26" i="12"/>
  <c r="K15" i="16"/>
  <c r="K11" i="16" s="1"/>
  <c r="L30" i="19"/>
  <c r="L27" i="19"/>
  <c r="E26" i="12"/>
  <c r="E21" i="7"/>
  <c r="E34" i="7" s="1"/>
  <c r="I27" i="2"/>
  <c r="E148" i="3" s="1"/>
  <c r="D34" i="8"/>
  <c r="G34" i="8" s="1"/>
  <c r="H34" i="8" s="1"/>
  <c r="D33" i="8"/>
  <c r="G33" i="8" s="1"/>
  <c r="H33" i="8" s="1"/>
  <c r="D32" i="8"/>
  <c r="G32" i="8" s="1"/>
  <c r="H32" i="8" s="1"/>
  <c r="D31" i="8"/>
  <c r="G31" i="8" s="1"/>
  <c r="H31" i="8" s="1"/>
  <c r="D30" i="8"/>
  <c r="G30" i="8" s="1"/>
  <c r="H30" i="8" s="1"/>
  <c r="D29" i="8"/>
  <c r="G29" i="8" s="1"/>
  <c r="H29" i="8" s="1"/>
  <c r="D28" i="8"/>
  <c r="G28" i="8" s="1"/>
  <c r="H28" i="8" s="1"/>
  <c r="D27" i="8"/>
  <c r="G27" i="8" s="1"/>
  <c r="H27" i="8" s="1"/>
  <c r="D26" i="8"/>
  <c r="G26" i="8" s="1"/>
  <c r="H26" i="8" s="1"/>
  <c r="D22" i="8"/>
  <c r="G22" i="8" s="1"/>
  <c r="H22" i="8" s="1"/>
  <c r="D17" i="8"/>
  <c r="D18" i="8"/>
  <c r="G18" i="8" s="1"/>
  <c r="H18" i="8" s="1"/>
  <c r="D19" i="8"/>
  <c r="G19" i="8" s="1"/>
  <c r="H19" i="8" s="1"/>
  <c r="D20" i="8"/>
  <c r="G20" i="8" s="1"/>
  <c r="H20" i="8" s="1"/>
  <c r="D21" i="8"/>
  <c r="G21" i="8" s="1"/>
  <c r="H21" i="8" s="1"/>
  <c r="K16" i="8"/>
  <c r="P35" i="10"/>
  <c r="P34" i="10" s="1"/>
  <c r="O35" i="10"/>
  <c r="O34" i="10" s="1"/>
  <c r="P29" i="10"/>
  <c r="P28" i="10" s="1"/>
  <c r="O29" i="10"/>
  <c r="O28" i="10" s="1"/>
  <c r="H27" i="10"/>
  <c r="G27" i="10"/>
  <c r="P19" i="10"/>
  <c r="O19" i="10"/>
  <c r="P14" i="10"/>
  <c r="O14" i="10"/>
  <c r="H14" i="10"/>
  <c r="G14" i="10"/>
  <c r="I33" i="9"/>
  <c r="H33" i="9"/>
  <c r="I28" i="9"/>
  <c r="H28" i="9"/>
  <c r="I19" i="9"/>
  <c r="H19" i="9"/>
  <c r="I14" i="9"/>
  <c r="H14" i="9"/>
  <c r="F24" i="8"/>
  <c r="E24" i="8"/>
  <c r="F14" i="8"/>
  <c r="E14" i="8"/>
  <c r="H36" i="7"/>
  <c r="H35" i="7"/>
  <c r="G32" i="7"/>
  <c r="D32" i="7"/>
  <c r="H30" i="7"/>
  <c r="H29" i="7"/>
  <c r="H28" i="7"/>
  <c r="G27" i="7"/>
  <c r="F27" i="7"/>
  <c r="E27" i="7"/>
  <c r="D27" i="7"/>
  <c r="H23" i="7"/>
  <c r="H22" i="7"/>
  <c r="G19" i="7"/>
  <c r="E19" i="7"/>
  <c r="D19" i="7"/>
  <c r="H17" i="7"/>
  <c r="H16" i="7"/>
  <c r="H15" i="7"/>
  <c r="G14" i="7"/>
  <c r="F14" i="7"/>
  <c r="E14" i="7"/>
  <c r="H12" i="7"/>
  <c r="J47" i="5"/>
  <c r="I47" i="5"/>
  <c r="J39" i="5"/>
  <c r="I39" i="5"/>
  <c r="J32" i="5"/>
  <c r="I32" i="5"/>
  <c r="J27" i="5"/>
  <c r="I27" i="5"/>
  <c r="E25" i="5"/>
  <c r="D25" i="5"/>
  <c r="E21" i="5"/>
  <c r="D21" i="5"/>
  <c r="J16" i="5"/>
  <c r="I16" i="5"/>
  <c r="J11" i="5"/>
  <c r="I11" i="5"/>
  <c r="E11" i="5"/>
  <c r="D11" i="5"/>
  <c r="E120" i="3"/>
  <c r="I16" i="2"/>
  <c r="E139" i="3" s="1"/>
  <c r="E115" i="3"/>
  <c r="E114" i="3"/>
  <c r="E113" i="3"/>
  <c r="E112" i="3"/>
  <c r="E111" i="3"/>
  <c r="E110" i="3"/>
  <c r="E221" i="3"/>
  <c r="E220" i="3"/>
  <c r="E219" i="3"/>
  <c r="E218" i="3"/>
  <c r="E3" i="3"/>
  <c r="E2" i="3"/>
  <c r="E106" i="3"/>
  <c r="E107" i="3"/>
  <c r="E55" i="3"/>
  <c r="E54" i="3"/>
  <c r="E101" i="3"/>
  <c r="E102" i="3"/>
  <c r="E103" i="3"/>
  <c r="E104" i="3"/>
  <c r="E49" i="3"/>
  <c r="E50" i="3"/>
  <c r="E51" i="3"/>
  <c r="E52" i="3"/>
  <c r="E96" i="3"/>
  <c r="E97" i="3"/>
  <c r="E98" i="3"/>
  <c r="E45" i="3"/>
  <c r="E46" i="3"/>
  <c r="E44" i="3"/>
  <c r="E87" i="3"/>
  <c r="E88" i="3"/>
  <c r="E89" i="3"/>
  <c r="E90" i="3"/>
  <c r="E91" i="3"/>
  <c r="E92" i="3"/>
  <c r="E36" i="3"/>
  <c r="E37" i="3"/>
  <c r="E38" i="3"/>
  <c r="E39" i="3"/>
  <c r="E40" i="3"/>
  <c r="E35" i="3"/>
  <c r="E78" i="3"/>
  <c r="E79" i="3"/>
  <c r="E80" i="3"/>
  <c r="E81" i="3"/>
  <c r="E82" i="3"/>
  <c r="E83" i="3"/>
  <c r="E84" i="3"/>
  <c r="E85" i="3"/>
  <c r="E27" i="3"/>
  <c r="E28" i="3"/>
  <c r="E29" i="3"/>
  <c r="E30" i="3"/>
  <c r="E31" i="3"/>
  <c r="E32" i="3"/>
  <c r="E33" i="3"/>
  <c r="E26" i="3"/>
  <c r="E67" i="3"/>
  <c r="E68" i="3"/>
  <c r="E69" i="3"/>
  <c r="E70" i="3"/>
  <c r="E71" i="3"/>
  <c r="E72" i="3"/>
  <c r="E73" i="3"/>
  <c r="E74" i="3"/>
  <c r="E75" i="3"/>
  <c r="E16" i="3"/>
  <c r="E17" i="3"/>
  <c r="E18" i="3"/>
  <c r="E19" i="3"/>
  <c r="E20" i="3"/>
  <c r="E21" i="3"/>
  <c r="E22" i="3"/>
  <c r="E23" i="3"/>
  <c r="E15" i="3"/>
  <c r="E8" i="3"/>
  <c r="E60" i="3"/>
  <c r="E9" i="3"/>
  <c r="E61" i="3"/>
  <c r="E10" i="3"/>
  <c r="E62" i="3"/>
  <c r="E11" i="3"/>
  <c r="E63" i="3"/>
  <c r="E12" i="3"/>
  <c r="E64" i="3"/>
  <c r="E13" i="3"/>
  <c r="E65" i="3"/>
  <c r="E59" i="3"/>
  <c r="E7" i="3"/>
  <c r="I53" i="2"/>
  <c r="J53" i="2" s="1"/>
  <c r="E217" i="3" s="1"/>
  <c r="I52" i="2"/>
  <c r="E166" i="3" s="1"/>
  <c r="I45" i="2"/>
  <c r="E161" i="3" s="1"/>
  <c r="I46" i="2"/>
  <c r="E162" i="3" s="1"/>
  <c r="I47" i="2"/>
  <c r="J47" i="2" s="1"/>
  <c r="E213" i="3" s="1"/>
  <c r="I48" i="2"/>
  <c r="J48" i="2" s="1"/>
  <c r="E214" i="3" s="1"/>
  <c r="I39" i="2"/>
  <c r="J39" i="2" s="1"/>
  <c r="E207" i="3" s="1"/>
  <c r="I40" i="2"/>
  <c r="J40" i="2" s="1"/>
  <c r="E208" i="3" s="1"/>
  <c r="I38" i="2"/>
  <c r="E156" i="3" s="1"/>
  <c r="I28" i="2"/>
  <c r="J28" i="2" s="1"/>
  <c r="E199" i="3" s="1"/>
  <c r="I29" i="2"/>
  <c r="E150" i="3" s="1"/>
  <c r="I30" i="2"/>
  <c r="I31" i="2"/>
  <c r="J31" i="2" s="1"/>
  <c r="E202" i="3" s="1"/>
  <c r="I32" i="2"/>
  <c r="J32" i="2" s="1"/>
  <c r="E203" i="3" s="1"/>
  <c r="I17" i="2"/>
  <c r="J17" i="2" s="1"/>
  <c r="E190" i="3" s="1"/>
  <c r="I18" i="2"/>
  <c r="J18" i="2" s="1"/>
  <c r="E191" i="3" s="1"/>
  <c r="I19" i="2"/>
  <c r="E142" i="3" s="1"/>
  <c r="I20" i="2"/>
  <c r="J20" i="2" s="1"/>
  <c r="E193" i="3" s="1"/>
  <c r="I21" i="2"/>
  <c r="J21" i="2" s="1"/>
  <c r="E194" i="3" s="1"/>
  <c r="I22" i="2"/>
  <c r="J22" i="2" s="1"/>
  <c r="E195" i="3" s="1"/>
  <c r="I23" i="2"/>
  <c r="E146" i="3" s="1"/>
  <c r="J46" i="2"/>
  <c r="E212" i="3" s="1"/>
  <c r="E145" i="3"/>
  <c r="E143" i="3"/>
  <c r="J30" i="2"/>
  <c r="E201" i="3" s="1"/>
  <c r="E151" i="3"/>
  <c r="D27" i="2"/>
  <c r="E27" i="2" s="1"/>
  <c r="E179" i="3" s="1"/>
  <c r="D28" i="2"/>
  <c r="E130" i="3" s="1"/>
  <c r="D29" i="2"/>
  <c r="D30" i="2"/>
  <c r="E30" i="2" s="1"/>
  <c r="E182" i="3" s="1"/>
  <c r="D31" i="2"/>
  <c r="E133" i="3" s="1"/>
  <c r="D32" i="2"/>
  <c r="E32" i="2" s="1"/>
  <c r="E184" i="3" s="1"/>
  <c r="D33" i="2"/>
  <c r="E135" i="3" s="1"/>
  <c r="D34" i="2"/>
  <c r="E34" i="2" s="1"/>
  <c r="E186" i="3" s="1"/>
  <c r="D26" i="2"/>
  <c r="E26" i="2" s="1"/>
  <c r="E178" i="3" s="1"/>
  <c r="D17" i="2"/>
  <c r="E17" i="2" s="1"/>
  <c r="E171" i="3" s="1"/>
  <c r="D18" i="2"/>
  <c r="E18" i="2" s="1"/>
  <c r="E172" i="3" s="1"/>
  <c r="D19" i="2"/>
  <c r="E123" i="3" s="1"/>
  <c r="D20" i="2"/>
  <c r="E124" i="3" s="1"/>
  <c r="D21" i="2"/>
  <c r="E125" i="3" s="1"/>
  <c r="D22" i="2"/>
  <c r="E22" i="2" s="1"/>
  <c r="E176" i="3" s="1"/>
  <c r="E19" i="2"/>
  <c r="E173" i="3" s="1"/>
  <c r="E122" i="3"/>
  <c r="E126" i="3"/>
  <c r="J56" i="1"/>
  <c r="E105" i="3" s="1"/>
  <c r="I56" i="1"/>
  <c r="E53" i="3" s="1"/>
  <c r="J42" i="1"/>
  <c r="E95" i="3" s="1"/>
  <c r="I42" i="1"/>
  <c r="E43" i="3" s="1"/>
  <c r="E39" i="1"/>
  <c r="E24" i="3"/>
  <c r="J36" i="1"/>
  <c r="E93" i="3" s="1"/>
  <c r="I36" i="1"/>
  <c r="J25" i="1"/>
  <c r="E86" i="3" s="1"/>
  <c r="I25" i="1"/>
  <c r="E34" i="3" s="1"/>
  <c r="E24" i="1"/>
  <c r="E66" i="3" s="1"/>
  <c r="D24" i="1"/>
  <c r="E14" i="3" s="1"/>
  <c r="F17" i="14" l="1"/>
  <c r="K17" i="14"/>
  <c r="K20" i="14" s="1"/>
  <c r="K47" i="16"/>
  <c r="K49" i="16" s="1"/>
  <c r="E153" i="3"/>
  <c r="E164" i="3"/>
  <c r="J26" i="12"/>
  <c r="J57" i="12" s="1"/>
  <c r="K10" i="15"/>
  <c r="E21" i="2"/>
  <c r="E175" i="3" s="1"/>
  <c r="E32" i="5"/>
  <c r="E12" i="8"/>
  <c r="H25" i="9"/>
  <c r="H39" i="9"/>
  <c r="F47" i="16"/>
  <c r="F49" i="16" s="1"/>
  <c r="G17" i="8"/>
  <c r="H17" i="8" s="1"/>
  <c r="E134" i="3"/>
  <c r="E163" i="3"/>
  <c r="J54" i="12"/>
  <c r="G26" i="12"/>
  <c r="F12" i="8"/>
  <c r="E28" i="2"/>
  <c r="E180" i="3" s="1"/>
  <c r="E121" i="3"/>
  <c r="E132" i="3"/>
  <c r="E140" i="3"/>
  <c r="J19" i="2"/>
  <c r="E192" i="3" s="1"/>
  <c r="E25" i="7"/>
  <c r="E157" i="3"/>
  <c r="E33" i="2"/>
  <c r="E185" i="3" s="1"/>
  <c r="D14" i="2"/>
  <c r="E119" i="3" s="1"/>
  <c r="E167" i="3"/>
  <c r="J23" i="2"/>
  <c r="E196" i="3" s="1"/>
  <c r="E144" i="3"/>
  <c r="K18" i="8"/>
  <c r="F20" i="14"/>
  <c r="E131" i="3"/>
  <c r="E29" i="2"/>
  <c r="H27" i="7"/>
  <c r="G25" i="7"/>
  <c r="H21" i="7"/>
  <c r="J38" i="2"/>
  <c r="E206" i="3" s="1"/>
  <c r="J16" i="2"/>
  <c r="I50" i="5"/>
  <c r="E32" i="7"/>
  <c r="E38" i="7" s="1"/>
  <c r="H34" i="7"/>
  <c r="E136" i="3"/>
  <c r="J27" i="2"/>
  <c r="E198" i="3" s="1"/>
  <c r="J50" i="5"/>
  <c r="J52" i="5" s="1"/>
  <c r="H20" i="7" s="1"/>
  <c r="H14" i="7"/>
  <c r="I39" i="9"/>
  <c r="E129" i="3"/>
  <c r="E149" i="3"/>
  <c r="I36" i="2"/>
  <c r="E155" i="3" s="1"/>
  <c r="I50" i="2"/>
  <c r="E165" i="3" s="1"/>
  <c r="E128" i="3"/>
  <c r="E141" i="3"/>
  <c r="E152" i="3"/>
  <c r="I14" i="2"/>
  <c r="E138" i="3" s="1"/>
  <c r="E158" i="3"/>
  <c r="G38" i="7"/>
  <c r="I25" i="9"/>
  <c r="I43" i="9" s="1"/>
  <c r="J52" i="2"/>
  <c r="D32" i="5"/>
  <c r="D25" i="7"/>
  <c r="D38" i="7" s="1"/>
  <c r="P23" i="10"/>
  <c r="O23" i="10"/>
  <c r="K21" i="8"/>
  <c r="K22" i="8"/>
  <c r="K19" i="8"/>
  <c r="K34" i="8"/>
  <c r="O40" i="10"/>
  <c r="G48" i="10"/>
  <c r="H48" i="10"/>
  <c r="I38" i="1"/>
  <c r="E41" i="1"/>
  <c r="E77" i="3" s="1"/>
  <c r="J38" i="1"/>
  <c r="E94" i="3" s="1"/>
  <c r="E16" i="2"/>
  <c r="E170" i="3" s="1"/>
  <c r="D14" i="8"/>
  <c r="G14" i="8" s="1"/>
  <c r="H14" i="8" s="1"/>
  <c r="P40" i="10"/>
  <c r="D41" i="1"/>
  <c r="E25" i="3" s="1"/>
  <c r="E31" i="2"/>
  <c r="E183" i="3" s="1"/>
  <c r="D24" i="2"/>
  <c r="E76" i="3"/>
  <c r="J45" i="2"/>
  <c r="E211" i="3" s="1"/>
  <c r="E41" i="3"/>
  <c r="I25" i="2"/>
  <c r="E147" i="3" s="1"/>
  <c r="J29" i="2"/>
  <c r="E200" i="3" s="1"/>
  <c r="K20" i="8"/>
  <c r="D24" i="8"/>
  <c r="G24" i="8" s="1"/>
  <c r="H24" i="8" s="1"/>
  <c r="E20" i="2"/>
  <c r="H43" i="9"/>
  <c r="K17" i="8" l="1"/>
  <c r="J14" i="2"/>
  <c r="E188" i="3" s="1"/>
  <c r="E127" i="3"/>
  <c r="D12" i="2"/>
  <c r="E118" i="3" s="1"/>
  <c r="J36" i="2"/>
  <c r="E205" i="3" s="1"/>
  <c r="E189" i="3"/>
  <c r="E100" i="3"/>
  <c r="I52" i="5"/>
  <c r="F33" i="7" s="1"/>
  <c r="H33" i="7" s="1"/>
  <c r="F19" i="7"/>
  <c r="H19" i="7" s="1"/>
  <c r="J50" i="2"/>
  <c r="E215" i="3" s="1"/>
  <c r="E216" i="3"/>
  <c r="D12" i="8"/>
  <c r="G12" i="8" s="1"/>
  <c r="H12" i="8" s="1"/>
  <c r="J48" i="1"/>
  <c r="E99" i="3" s="1"/>
  <c r="O43" i="10"/>
  <c r="O48" i="10" s="1"/>
  <c r="P43" i="10"/>
  <c r="P48" i="10" s="1"/>
  <c r="E42" i="3"/>
  <c r="E24" i="2"/>
  <c r="E181" i="3"/>
  <c r="J25" i="2"/>
  <c r="I12" i="2"/>
  <c r="E137" i="3" s="1"/>
  <c r="E14" i="2"/>
  <c r="E174" i="3"/>
  <c r="J12" i="2" l="1"/>
  <c r="E187" i="3" s="1"/>
  <c r="J61" i="1"/>
  <c r="J63" i="1" s="1"/>
  <c r="E177" i="3"/>
  <c r="E12" i="2"/>
  <c r="E168" i="3" s="1"/>
  <c r="F25" i="7"/>
  <c r="H25" i="7" s="1"/>
  <c r="E48" i="3"/>
  <c r="I44" i="2"/>
  <c r="J44" i="2" s="1"/>
  <c r="I48" i="1"/>
  <c r="I61" i="1" s="1"/>
  <c r="I63" i="1" s="1"/>
  <c r="F32" i="7"/>
  <c r="F38" i="7" s="1"/>
  <c r="H38" i="7" s="1"/>
  <c r="E197" i="3"/>
  <c r="E169" i="3"/>
  <c r="J38" i="7" l="1"/>
  <c r="J25" i="7"/>
  <c r="E108" i="3"/>
  <c r="E47" i="3"/>
  <c r="H32" i="7"/>
  <c r="E160" i="3"/>
  <c r="I42" i="2"/>
  <c r="I34" i="2" s="1"/>
  <c r="E154" i="3" s="1"/>
  <c r="E109" i="3"/>
  <c r="E210" i="3"/>
  <c r="J42" i="2"/>
  <c r="E56" i="3"/>
  <c r="E159" i="3" l="1"/>
  <c r="E57" i="3"/>
  <c r="J34" i="2"/>
  <c r="E204" i="3" s="1"/>
  <c r="E209" i="3"/>
</calcChain>
</file>

<file path=xl/comments1.xml><?xml version="1.0" encoding="utf-8"?>
<comments xmlns="http://schemas.openxmlformats.org/spreadsheetml/2006/main">
  <authors>
    <author>DGCG</author>
  </authors>
  <commentList>
    <comment ref="H55" authorId="0" shape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comments3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comments4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comments5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comments6.xml><?xml version="1.0" encoding="utf-8"?>
<comments xmlns="http://schemas.openxmlformats.org/spreadsheetml/2006/main">
  <authors>
    <author>DGCG</author>
  </authors>
  <commentList>
    <comment ref="O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<sst xmlns="http://schemas.openxmlformats.org/spreadsheetml/2006/main" count="2097" uniqueCount="759">
  <si>
    <t>(Pesos)</t>
  </si>
  <si>
    <t>Sector:</t>
  </si>
  <si>
    <t>Fecha:</t>
  </si>
  <si>
    <t>Ente Público: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</si>
  <si>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</si>
  <si>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</si>
  <si>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</si>
  <si>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</si>
  <si>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</si>
  <si>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</si>
  <si>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</si>
  <si>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</si>
  <si>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</si>
  <si>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</si>
  <si>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</si>
  <si>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</si>
  <si>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</si>
  <si>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</si>
  <si>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</si>
  <si>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</si>
  <si>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</si>
  <si>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</si>
  <si>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</si>
  <si>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</si>
  <si>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</si>
  <si>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</si>
  <si>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</si>
  <si>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</si>
  <si>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</si>
  <si>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</si>
  <si>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</si>
  <si>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</si>
  <si>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</si>
  <si>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</si>
  <si>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</si>
  <si>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</si>
  <si>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</si>
  <si>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</si>
  <si>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</si>
  <si>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</si>
  <si>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</si>
  <si>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</si>
  <si>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</si>
  <si>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</si>
  <si>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</si>
  <si>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</si>
  <si>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</si>
  <si>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</si>
  <si>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</si>
  <si>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</si>
  <si>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</si>
  <si>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</si>
  <si>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</si>
  <si>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</si>
  <si>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</si>
  <si>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</si>
  <si>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</si>
  <si>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</si>
  <si>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</si>
  <si>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</si>
  <si>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</si>
  <si>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</si>
  <si>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</si>
  <si>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Nombre:</t>
  </si>
  <si>
    <t>Cargo:</t>
  </si>
  <si>
    <t>Origen</t>
  </si>
  <si>
    <t>Aplicación</t>
  </si>
  <si>
    <t>Activo</t>
  </si>
  <si>
    <t>Pasivo</t>
  </si>
  <si>
    <t>EF</t>
  </si>
  <si>
    <t>ECSF</t>
  </si>
  <si>
    <t>Edo. Financiero</t>
  </si>
  <si>
    <t>Autorizó</t>
  </si>
  <si>
    <t>Elaboró</t>
  </si>
  <si>
    <t>Concepto</t>
  </si>
  <si>
    <t>CONCEPTO</t>
  </si>
  <si>
    <t>Bajo protesta de decir verdad declaramos que los Estados Financieros y sus Notas son razonablemente correctos y responsabilidad del emisor</t>
  </si>
  <si>
    <t>Nombre de quien autoriza</t>
  </si>
  <si>
    <t>Cargo de quien autoriza</t>
  </si>
  <si>
    <t>Cargo de quien elabora</t>
  </si>
  <si>
    <t>Nombre de quien elabora</t>
  </si>
  <si>
    <t>Exceso o Insuficiencia en la Actualización de la Hacienda Pública/Patrimonio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</si>
  <si>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</si>
  <si>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</si>
  <si>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</si>
  <si>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</si>
  <si>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</si>
  <si>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</si>
  <si>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</si>
  <si>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</si>
  <si>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</si>
  <si>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</si>
  <si>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</si>
  <si>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</si>
  <si>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</si>
  <si>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</si>
  <si>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</si>
  <si>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</si>
  <si>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</si>
  <si>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</si>
  <si>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</si>
  <si>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</si>
  <si>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</si>
  <si>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</si>
  <si>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</si>
  <si>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</si>
  <si>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</si>
  <si>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</si>
  <si>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</si>
  <si>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</si>
  <si>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</si>
  <si>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</si>
  <si>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</si>
  <si>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</si>
  <si>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</si>
  <si>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</si>
  <si>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</si>
  <si>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</si>
  <si>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</si>
  <si>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</si>
  <si>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</si>
  <si>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</si>
  <si>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</si>
  <si>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</si>
  <si>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</si>
  <si>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</si>
  <si>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</si>
  <si>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</si>
  <si>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</si>
  <si>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</si>
  <si>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</si>
  <si>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</si>
  <si>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</si>
  <si>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(pesos)</t>
  </si>
  <si>
    <t xml:space="preserve"> 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</si>
  <si>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</si>
  <si>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</si>
  <si>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</si>
  <si>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</si>
  <si>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 xml:space="preserve">Patrimonio Neto Inicial Ajustado del Ejercicio </t>
  </si>
  <si>
    <t xml:space="preserve">Aportaciones </t>
  </si>
  <si>
    <t>Actualización de la Hacienda Pública/Patrimonio</t>
  </si>
  <si>
    <t>Variaciones de la Hacienda Pública/Patrimonio Neto del Ejercicio</t>
  </si>
  <si>
    <t>Resultados del Ejercicio (Ahorro/Desahorro)</t>
  </si>
  <si>
    <t xml:space="preserve">Revalúos  </t>
  </si>
  <si>
    <t>Cambios en la Hacienda Pública/Patrimonio Neto del Ejercicio 2013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</si>
  <si>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</si>
  <si>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</si>
  <si>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</si>
  <si>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</si>
  <si>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</si>
  <si>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</si>
  <si>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</si>
  <si>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Bienes Muebles 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</si>
  <si>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</si>
  <si>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</si>
  <si>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</si>
  <si>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</si>
  <si>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</si>
  <si>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</si>
  <si>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</si>
  <si>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</si>
  <si>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</si>
  <si>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</si>
  <si>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</si>
  <si>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</si>
  <si>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</si>
  <si>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</si>
  <si>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</si>
  <si>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</si>
  <si>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</si>
  <si>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</si>
  <si>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</si>
  <si>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Flujos de Efectivo de las Actividades de Gestión</t>
  </si>
  <si>
    <t xml:space="preserve">Flujos de Efectivo de las Actividades de Inversión </t>
  </si>
  <si>
    <t>Contribuciones de mejoras</t>
  </si>
  <si>
    <t>Flujos Netos de Efectivo por Actividades de Inversión</t>
  </si>
  <si>
    <t>Flujo de Efectivo de las Actividades de Financiamiento</t>
  </si>
  <si>
    <t>Servicios Personales</t>
  </si>
  <si>
    <t>Endeudamiento Neto</t>
  </si>
  <si>
    <t xml:space="preserve">   Interno</t>
  </si>
  <si>
    <t>Transferencias al resto del Sector Público</t>
  </si>
  <si>
    <t xml:space="preserve">   Externo</t>
  </si>
  <si>
    <t xml:space="preserve">Subsidios y Subvenciones </t>
  </si>
  <si>
    <t>Servicios de la Deuda</t>
  </si>
  <si>
    <t xml:space="preserve">Participaciones </t>
  </si>
  <si>
    <t>Flujos netos de Efectivo por Actividades de Financiamiento</t>
  </si>
  <si>
    <t>Flujos Netos de Efectivo por Actividades de Operación</t>
  </si>
  <si>
    <t xml:space="preserve">Incremento/Disminución Neta en el Efectivo y Equivalentes al Efectivo </t>
  </si>
  <si>
    <t>Total del  Pasivo</t>
  </si>
  <si>
    <t>Total del Activo</t>
  </si>
  <si>
    <t>Total del  Pasivo y Hacienda Pública / Patrimonio</t>
  </si>
  <si>
    <t>Saldo Neto en la Hacienda Pública / Patrimonio 2014</t>
  </si>
  <si>
    <t>Efectivo y Equivalente al Efectivo al Inicio del Ejericio</t>
  </si>
  <si>
    <t>Efectivo y Equivalente al Efectivo al Final del Ejericio</t>
  </si>
  <si>
    <t>Transferencia, Asignaciones, Subsidios y Otras ayudas</t>
  </si>
  <si>
    <t>Transferencia, Asignaciones, Subsidios y Otras Ayudas</t>
  </si>
  <si>
    <t>Aumento por Insuficiencia de Estimaciones por Pérdida o Deterioro y Obsolescencia</t>
  </si>
  <si>
    <t>Cuotas y Aportaciones de Seguridad Social</t>
  </si>
  <si>
    <t>Transferencias, Asignaciones y Subsidios y Otras Ayudas</t>
  </si>
  <si>
    <t>Otros Orígenes de Operación</t>
  </si>
  <si>
    <t>Otras Aplicaciones de Operación</t>
  </si>
  <si>
    <t xml:space="preserve">Otros Orígenes de Inversión </t>
  </si>
  <si>
    <t>Otras Aplicaciones de Inversión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</si>
  <si>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</si>
  <si>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</si>
  <si>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</si>
  <si>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</si>
  <si>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</si>
  <si>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</si>
  <si>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</si>
  <si>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</si>
  <si>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</si>
  <si>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</si>
  <si>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</si>
  <si>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</si>
  <si>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</si>
  <si>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Productos</t>
  </si>
  <si>
    <t>Corriente</t>
  </si>
  <si>
    <t>Capital</t>
  </si>
  <si>
    <t>Aprovechamientos</t>
  </si>
  <si>
    <t>Ingresos por Ventas de Bienes y Servicios</t>
  </si>
  <si>
    <t>Transferencias, Asignaciones, Subsidios y Otras Ayudas</t>
  </si>
  <si>
    <t>Ingresos Derivados de Financiamientos</t>
  </si>
  <si>
    <t>Total</t>
  </si>
  <si>
    <t>Estado Analítico de Ingresos
Por Fuente de Financiamiento</t>
  </si>
  <si>
    <t>¹ Los ingresos excedentes se presentan para efectos de cumplimiento de la Ley General de Contabilidad Gubernamental y el importe reflejado debe ser siempre mayor a cero</t>
  </si>
  <si>
    <t>(6 = 5 - 1 )</t>
  </si>
  <si>
    <t>Egresos</t>
  </si>
  <si>
    <t>Subejercicio</t>
  </si>
  <si>
    <t>Aprobado</t>
  </si>
  <si>
    <t>Ampliaciones/ (Reducciones)</t>
  </si>
  <si>
    <t>Pagado</t>
  </si>
  <si>
    <t>3 = (1 + 2 )</t>
  </si>
  <si>
    <t>Total del Gasto</t>
  </si>
  <si>
    <t xml:space="preserve">Egresos 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</si>
  <si>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</si>
  <si>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</si>
  <si>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</si>
  <si>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</si>
  <si>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</si>
  <si>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</si>
  <si>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</si>
  <si>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</si>
  <si>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</si>
  <si>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</si>
  <si>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</si>
  <si>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</si>
  <si>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</si>
  <si>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</si>
  <si>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</si>
  <si>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</si>
  <si>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</si>
  <si>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</si>
  <si>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</si>
  <si>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</si>
  <si>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</si>
  <si>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</si>
  <si>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</si>
  <si>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</si>
  <si>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</si>
  <si>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</si>
  <si>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</si>
  <si>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</si>
  <si>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</si>
  <si>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</si>
  <si>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</si>
  <si>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</si>
  <si>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</si>
  <si>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</si>
  <si>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</si>
  <si>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</si>
  <si>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</si>
  <si>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</si>
  <si>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</si>
  <si>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</si>
  <si>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</si>
  <si>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</si>
  <si>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</si>
  <si>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</si>
  <si>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</si>
  <si>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</si>
  <si>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</si>
  <si>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</si>
  <si>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</si>
  <si>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</si>
  <si>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</si>
  <si>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</si>
  <si>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</si>
  <si>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</si>
  <si>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</si>
  <si>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</si>
  <si>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</si>
  <si>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</si>
  <si>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</si>
  <si>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</si>
  <si>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</si>
  <si>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</si>
  <si>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Otros Orígenes de Financiamiento</t>
  </si>
  <si>
    <t>Otras Aplicaciones de Financiamiento</t>
  </si>
  <si>
    <t>Ingresos excedentes¹</t>
  </si>
  <si>
    <t>Hacienda Pública/Patrimonio Neto Final del Ejercicio 2013</t>
  </si>
  <si>
    <t>MONTO</t>
  </si>
  <si>
    <t>2013</t>
  </si>
  <si>
    <t>ESF-08 BIENES MUEBLES E INMUEBLES</t>
  </si>
  <si>
    <t>SALDO INICIAL</t>
  </si>
  <si>
    <t>SALDO FINAL</t>
  </si>
  <si>
    <t>FLUJO</t>
  </si>
  <si>
    <t>CRITERIO</t>
  </si>
  <si>
    <t>ESF-12 CUENTAS Y DOC. POR PAGAR</t>
  </si>
  <si>
    <t>ERA-01 INGRESOS</t>
  </si>
  <si>
    <t>NOTA</t>
  </si>
  <si>
    <t>CARACTERISTICAS</t>
  </si>
  <si>
    <t>ERA-03 GASTOS</t>
  </si>
  <si>
    <t>%GASTO</t>
  </si>
  <si>
    <t>EXPLICACION</t>
  </si>
  <si>
    <t>MODIFICACION</t>
  </si>
  <si>
    <t>% SUB</t>
  </si>
  <si>
    <t>NOMBRE</t>
  </si>
  <si>
    <t>JUICIOS</t>
  </si>
  <si>
    <t>GARANTÍAS</t>
  </si>
  <si>
    <t>AVALES</t>
  </si>
  <si>
    <t>PENSIONES Y JUBILACIONES</t>
  </si>
  <si>
    <t>Conciliación entre los Ingresos Presupuestarios y Contables</t>
  </si>
  <si>
    <t>Correspondiente del 1 de enero al 31 de diciembre de 2014</t>
  </si>
  <si>
    <t>(Cifras en pesos)</t>
  </si>
  <si>
    <t>1. Ingresos Presupuestarios</t>
  </si>
  <si>
    <t>$XXX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</si>
  <si>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</si>
  <si>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</si>
  <si>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</si>
  <si>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</si>
  <si>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</si>
  <si>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</si>
  <si>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</si>
  <si>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</si>
  <si>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</si>
  <si>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</si>
  <si>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</si>
  <si>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</si>
  <si>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</si>
  <si>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</si>
  <si>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</si>
  <si>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</si>
  <si>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</si>
  <si>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</si>
  <si>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</si>
  <si>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</si>
  <si>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</si>
  <si>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</si>
  <si>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</si>
  <si>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</si>
  <si>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</si>
  <si>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</si>
  <si>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</si>
  <si>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</si>
  <si>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</si>
  <si>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</si>
  <si>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</si>
  <si>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</si>
  <si>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</si>
  <si>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</si>
  <si>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Disminución de inventarios</t>
  </si>
  <si>
    <t>Aumento por insuficiencia de estimaciones por pérdida o deterioro u obsolescencia</t>
  </si>
  <si>
    <t>Aumento por insuficiencia de provisiones</t>
  </si>
  <si>
    <t>Otros Gastos Contables No Presupuestales</t>
  </si>
  <si>
    <t>4. Total de Gasto Contable (4 = 1 - 2 + 3)</t>
  </si>
  <si>
    <t xml:space="preserve">Ente Público:      </t>
  </si>
  <si>
    <t>ACTIVO</t>
  </si>
  <si>
    <t>* EFECTIVO Y EQUVALENTES</t>
  </si>
  <si>
    <t>* BIENES MUEBLES, INMUEBLES E INTAGIBLES</t>
  </si>
  <si>
    <t>ESF-01 FONDOS C/INVERSIONES FINANCIERAS</t>
  </si>
  <si>
    <t>TIPO</t>
  </si>
  <si>
    <t>MONTO PARCIAL</t>
  </si>
  <si>
    <t>* DERECHOSA RECIBIR EFECTIVO Y EQUIVALENTES Y BIENES O SERVICIOS A RECIBIR</t>
  </si>
  <si>
    <t>ESF-02 INGRESOS P/RECUPERAR</t>
  </si>
  <si>
    <t>2014</t>
  </si>
  <si>
    <t>1121xxxxxx Inversiones mayores a 3 meses hasta 12.</t>
  </si>
  <si>
    <t>1211xxxxxx Inversiones a LP</t>
  </si>
  <si>
    <t>1114xxxxxx Inversiones a 3 meses</t>
  </si>
  <si>
    <t>1122xxxxxx Cuentas por Cobrar a CP</t>
  </si>
  <si>
    <t>1124xxxxxx Ingresos por Recuperar CP</t>
  </si>
  <si>
    <t>1123xxxxxx Dedudores Pendientes por Recuperar</t>
  </si>
  <si>
    <t xml:space="preserve">1125xxxxxx Deudores por Anticipos </t>
  </si>
  <si>
    <t>ESF-05 INVENTARIO Y ALMACENES</t>
  </si>
  <si>
    <t>METODO</t>
  </si>
  <si>
    <t xml:space="preserve">1140xxxxxx  </t>
  </si>
  <si>
    <t>1150xxxxxx</t>
  </si>
  <si>
    <t>* BIENES DISPONIBLES PARA SU TRANSFORMACIÓN O CONSUMO.</t>
  </si>
  <si>
    <t xml:space="preserve">* INVERSIONES FINANCIERAS. </t>
  </si>
  <si>
    <t>NOMBRE DE FIDEICOMIS0O</t>
  </si>
  <si>
    <t>OBJETO</t>
  </si>
  <si>
    <t>ESF-06 FIDEICOMISOS, MANDATOS Y CONTRATOS ANALOGOS</t>
  </si>
  <si>
    <t>1213xxxxxx</t>
  </si>
  <si>
    <t>ESF-07 PARTICIPACIONES Y APORT.  CAPITAL</t>
  </si>
  <si>
    <t>EMPRESA/OPDES</t>
  </si>
  <si>
    <t>1214xxxxxx</t>
  </si>
  <si>
    <t>1230xxxxxx</t>
  </si>
  <si>
    <t>1240xxxxxx</t>
  </si>
  <si>
    <t>1260xxxxxx</t>
  </si>
  <si>
    <t>ESF-09 INTANGIBLES Y DIFERIDOS</t>
  </si>
  <si>
    <t xml:space="preserve">1250xxxxxx </t>
  </si>
  <si>
    <t>1270xxxxxx</t>
  </si>
  <si>
    <t>ESF-10   ESTIMACIONES Y DETERIOROS</t>
  </si>
  <si>
    <t>1280xxxxxx</t>
  </si>
  <si>
    <t>CARACTERÍSTICAS</t>
  </si>
  <si>
    <t>ESF-11 OTROS ACTIVOS</t>
  </si>
  <si>
    <t>2110xxxxxx</t>
  </si>
  <si>
    <t>2120xxxxxx</t>
  </si>
  <si>
    <t>90 DIAS</t>
  </si>
  <si>
    <t>180 DIAS</t>
  </si>
  <si>
    <t>365 DIAS</t>
  </si>
  <si>
    <t>NATURALEZA</t>
  </si>
  <si>
    <t>ESF-13 OTROS PASIVOS DIFERIDOS A CORTO PLAZO</t>
  </si>
  <si>
    <t>2159xxxxx</t>
  </si>
  <si>
    <t>2160xxxxx</t>
  </si>
  <si>
    <t>2240xxxxx</t>
  </si>
  <si>
    <t>ESF-13 FONDOS Y BIENES DE TERCEROS EN GARANTÍA Y/O ADMINISTRACIÓN A CORTO PLAZO</t>
  </si>
  <si>
    <t>ESF-13 PASIVO DIFERIDO A LARGO PLAZO</t>
  </si>
  <si>
    <t>ESF-14 OTROS PASIVOS CIRCULANTES</t>
  </si>
  <si>
    <t>2199xxxxxx</t>
  </si>
  <si>
    <t>INGRESOS DE GESTIÓN</t>
  </si>
  <si>
    <t>4100xxxxxx</t>
  </si>
  <si>
    <t>4200xxxxxx</t>
  </si>
  <si>
    <t>4300xxxxxx</t>
  </si>
  <si>
    <t>5000xxxxxx</t>
  </si>
  <si>
    <t>I) NOTAS AL ESTADO DE SITUACIÓN FINANCIERA</t>
  </si>
  <si>
    <t>II) NOTAS AL ESTADO DE ACTIVIDADES</t>
  </si>
  <si>
    <t>III) NOTAS AL ESTADO DE VARIACIÓN A LA HACIEDA PÚBLICA</t>
  </si>
  <si>
    <t>VHP-01 PATRIMONIO CONTRIBUIDO</t>
  </si>
  <si>
    <t>3110xxxxxx</t>
  </si>
  <si>
    <t>VHP-02 PATRIMONIO GENERADO</t>
  </si>
  <si>
    <t>3210xxxxxx</t>
  </si>
  <si>
    <t>IV) NOTAS AL ESTADO DE FLUJO DE EFECTIVO</t>
  </si>
  <si>
    <t>EFE-01 FLUJO DE EFECTIVO</t>
  </si>
  <si>
    <t>1110xxxxxx</t>
  </si>
  <si>
    <t>EFE-02 ADQ. BIENES MUEBLES E INMUEBLES</t>
  </si>
  <si>
    <t>1210xxxxxx</t>
  </si>
  <si>
    <t>1250xxxxxx</t>
  </si>
  <si>
    <t xml:space="preserve">IV) CONCILIACIÓN DE LOS INGRESOS PRESUPUESTARIOS Y CONTABLES, ASI COMO ENTRE LOS EGRESOS </t>
  </si>
  <si>
    <t>PRESUPUESTARIOS Y LOS GASTOS</t>
  </si>
  <si>
    <t>NOTAS DE DESGLOSE</t>
  </si>
  <si>
    <t>NOTAS DE MEMORIA</t>
  </si>
  <si>
    <t>NOTAS DE MEMORIA.</t>
  </si>
  <si>
    <t>7000xxxxxx</t>
  </si>
  <si>
    <t>COMISIÓN DEL PARAESTATAL</t>
  </si>
  <si>
    <t>Comprometido</t>
  </si>
  <si>
    <t>Ejercido</t>
  </si>
  <si>
    <t>ESF-03 DEUDORES P/RECUPERAR</t>
  </si>
  <si>
    <t>ERA-02 OTROS INGRESOS Y BENEFICIOS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</si>
  <si>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</si>
  <si>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</si>
  <si>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</si>
  <si>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</si>
  <si>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</si>
  <si>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</si>
  <si>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</si>
  <si>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</si>
  <si>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</si>
  <si>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</si>
  <si>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</si>
  <si>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 de Intereses de Créditos Bancarios</t>
  </si>
  <si>
    <t>Total de Intereses de Otros Instrumentos de Deuda</t>
  </si>
  <si>
    <r>
      <t xml:space="preserve">Pagado </t>
    </r>
    <r>
      <rPr>
        <b/>
        <vertAlign val="superscript"/>
        <sz val="9"/>
        <rFont val="Arial"/>
        <family val="2"/>
      </rPr>
      <t>3</t>
    </r>
  </si>
  <si>
    <t>I. Ingresos Presupuestarios (I=1+2)</t>
  </si>
  <si>
    <r>
      <t xml:space="preserve">     1. Ingresos del Gobierno de la Entidad Federativa </t>
    </r>
    <r>
      <rPr>
        <vertAlign val="superscript"/>
        <sz val="9"/>
        <color theme="1"/>
        <rFont val="Arial"/>
        <family val="2"/>
      </rPr>
      <t>1</t>
    </r>
  </si>
  <si>
    <r>
      <t xml:space="preserve">     2. Ingresos del Sector Paraestatal </t>
    </r>
    <r>
      <rPr>
        <vertAlign val="superscript"/>
        <sz val="9"/>
        <color theme="1"/>
        <rFont val="Arial"/>
        <family val="2"/>
      </rPr>
      <t>1</t>
    </r>
  </si>
  <si>
    <t>II. Egresos Presupuestarios (II=3+4)</t>
  </si>
  <si>
    <r>
      <t xml:space="preserve">        3. Egresos del Gobierno de la Entidad Federativa </t>
    </r>
    <r>
      <rPr>
        <vertAlign val="superscript"/>
        <sz val="9"/>
        <color theme="1"/>
        <rFont val="Arial"/>
        <family val="2"/>
      </rPr>
      <t>2</t>
    </r>
  </si>
  <si>
    <r>
      <t xml:space="preserve">          4. Egresos del Sector Paraestatal </t>
    </r>
    <r>
      <rPr>
        <vertAlign val="superscript"/>
        <sz val="9"/>
        <color theme="1"/>
        <rFont val="Arial"/>
        <family val="2"/>
      </rPr>
      <t>2</t>
    </r>
  </si>
  <si>
    <t xml:space="preserve">  III. Balance Presupuestario (Superávit o Déficit) (III = I - II)</t>
  </si>
  <si>
    <t xml:space="preserve">     III. Balance presupuestario (Superávit o Déficit)</t>
  </si>
  <si>
    <t xml:space="preserve">    IV. Intereses, Comisiones y Gastos de la Deuda</t>
  </si>
  <si>
    <t xml:space="preserve"> V. Balance Primario ( Superávit o Déficit) (V= III - IV)</t>
  </si>
  <si>
    <t xml:space="preserve">    A. Financiamiento</t>
  </si>
  <si>
    <t xml:space="preserve">    B.  Amortización de la deuda</t>
  </si>
  <si>
    <t>C. Endeudamiento ó desendeudamiento (C = A - B)</t>
  </si>
  <si>
    <t>1 Los Ingresos que se presentan son los ingresos presupuestario totales sin incluir los ingresos por financiamientos. Los Ingresos del Gobierno de la Entidad Federativa corresponden a los del Poder Ejecutivo, Legislativo Judicial y Autónomos</t>
  </si>
  <si>
    <t>2 Los egresos que se presentan son los egresos presupuestarios totales sin incluir los egresos por amortización. Los egresos del Gobierno de la Entidad Federativa corresponden a los del Poder Ejecutivo, Legislativo, Judicial y Órganos Autónomos</t>
  </si>
  <si>
    <t>3 Para Ingresos se reportan los ingresos recaudados; para egresos se reportan los egresos pagados</t>
  </si>
  <si>
    <t>Al 30 de Junio del 2015</t>
  </si>
  <si>
    <t>Fondo, Programa o Convenio</t>
  </si>
  <si>
    <t>Datos de la Cuenta Bancaria</t>
  </si>
  <si>
    <t>Institución Bancaria</t>
  </si>
  <si>
    <t>Número de Cuenta</t>
  </si>
  <si>
    <t>Ente Público:_____________________________________________________</t>
  </si>
  <si>
    <t xml:space="preserve">Instrumentos Financieros </t>
  </si>
  <si>
    <t xml:space="preserve">Valor Razonable </t>
  </si>
  <si>
    <t>Riesgos</t>
  </si>
  <si>
    <t>RELACIÓN DE ESQUEMAS BURSÁTILES Y DE COBERTURAS FINANCIERAS</t>
  </si>
  <si>
    <t>RELACIÓN DE CUENTAS BANCARIAS PRODUCTIVAS ESPECÍFICAS</t>
  </si>
  <si>
    <t>ESTADO DE ACTIVIDADES</t>
  </si>
  <si>
    <t>ESTADO DE SITUACIÓN FINANCIERA</t>
  </si>
  <si>
    <t>ESTADO DE CAMBIOS EN LA SITUACIÓN FINANCIERA</t>
  </si>
  <si>
    <t>ESTADO ANALÍTICO DEL ACTIVO</t>
  </si>
  <si>
    <t>ESTADO ANALÍTICO DE LA DEUDA Y OTROS PASIVOS</t>
  </si>
  <si>
    <t>ESTADO DE VARIACIÓN DE LA HACIENDA PÚBLICA</t>
  </si>
  <si>
    <t>ESTADOS DE FLUJOS DE EFECTIVO</t>
  </si>
  <si>
    <t>INFORME DE PASIVOS CONTIGENTES</t>
  </si>
  <si>
    <t xml:space="preserve">NOTAS A LOS ESTADOS FINANCIEROS </t>
  </si>
  <si>
    <t>ESTADO ANALÍTICO DE INGRESOS</t>
  </si>
  <si>
    <t>ESTADO ANALÍTICO DEL EJERCICIO DEL PRESUPUESTO DE EGRESOS</t>
  </si>
  <si>
    <t>CLASIFICACIÓN ADMINISTRATIVA</t>
  </si>
  <si>
    <t>CLASIFICACIÓN ECONÓMICA (POR TIPO DE GASTO)</t>
  </si>
  <si>
    <t>CLASIFICACIÓN POR OBJETO DEL GASTO (CAPÍTULO Y CONCEPTO)</t>
  </si>
  <si>
    <t>CLASIFICACIÓN FUNCIONAL (FINALIDAD Y FUNCIÓN)</t>
  </si>
  <si>
    <t>ENDEUDAMIENTO NETO</t>
  </si>
  <si>
    <t>INTERESES DE LA DEUDA</t>
  </si>
  <si>
    <t>INDICADORES DE POSTURA FISCAL</t>
  </si>
  <si>
    <t>GASTO POR CATEGORIA PROGRAMÁTICA</t>
  </si>
  <si>
    <t>UR</t>
  </si>
  <si>
    <t>PROGRAMAS Y PROYECTOS DE INVERSIÓN</t>
  </si>
  <si>
    <t>Tipo de Programas y Proyectos</t>
  </si>
  <si>
    <t>Programa o Proyecto</t>
  </si>
  <si>
    <t>Denominación</t>
  </si>
  <si>
    <t>6 = ( 3 - 5 )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</si>
  <si>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</si>
  <si>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</si>
  <si>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</si>
  <si>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</si>
  <si>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</si>
  <si>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</si>
  <si>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</si>
  <si>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</si>
  <si>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</si>
  <si>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</si>
  <si>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</si>
  <si>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</si>
  <si>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</si>
  <si>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</si>
  <si>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</si>
  <si>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</si>
  <si>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</si>
  <si>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</si>
  <si>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</si>
  <si>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</si>
  <si>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</si>
  <si>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</si>
  <si>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Porcentaje de Presupuesto</t>
  </si>
  <si>
    <t>Alc. / Prog.</t>
  </si>
  <si>
    <t>Alc. / Modif.</t>
  </si>
  <si>
    <t>Dev. / Aprob.</t>
  </si>
  <si>
    <t>Dev. / Modif.</t>
  </si>
  <si>
    <t>INDICADORES PARA RESULTADOS</t>
  </si>
  <si>
    <t>% Avance Financiero</t>
  </si>
  <si>
    <t>Devengado/ Aprobado</t>
  </si>
  <si>
    <t>Devengado/ Modificado</t>
  </si>
  <si>
    <t>5/1</t>
  </si>
  <si>
    <t>5/3</t>
  </si>
  <si>
    <t>Al 30 de Junio del 2015 y al 30 de Junio del 2014</t>
  </si>
  <si>
    <t>Del 01 de Enero al 30 de Junio del 2015 y 2014</t>
  </si>
  <si>
    <t>INSTITUTO TECNOLÓGICO SUPERIOR DE SALVATIERRA</t>
  </si>
  <si>
    <t>INGRESOS PROPIOS</t>
  </si>
  <si>
    <t>PRODUCTOS</t>
  </si>
  <si>
    <t>PRODUCTOS DE TIPO CORRIENTE</t>
  </si>
  <si>
    <t>APROVECHAMIENTOS</t>
  </si>
  <si>
    <t>APROVECHAMIENTOS  TIPO CORRIENTE</t>
  </si>
  <si>
    <t>RECURSOS FEDERALES</t>
  </si>
  <si>
    <t>APROVECHAMIENTOS NO COMPRENDIDOS EN</t>
  </si>
  <si>
    <t>PARTICIPACIONES Y APORTACIONES</t>
  </si>
  <si>
    <t>CONVENIOS</t>
  </si>
  <si>
    <t>RECURSOS ESTATALES</t>
  </si>
  <si>
    <t>TRANS., ASIGNACIONES, SUBSIDIOS Y</t>
  </si>
  <si>
    <t>TRANS. INTERNAS Y ASIGN A SECTOR PUB.</t>
  </si>
  <si>
    <t>OTROS RECURSOS</t>
  </si>
  <si>
    <t>Entidades Paraestatales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</si>
  <si>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</si>
  <si>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</si>
  <si>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</si>
  <si>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</si>
  <si>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</si>
  <si>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</si>
  <si>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SERVICIOS PERSONALES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</si>
  <si>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</si>
  <si>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</si>
  <si>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</si>
  <si>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</si>
  <si>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</si>
  <si>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</si>
  <si>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</si>
  <si>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HERRAMIENTAS, REFACCIONES Y ACCESORIOS MENORES</t>
  </si>
  <si>
    <t>MATERIALES Y SUMINISTROS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</si>
  <si>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</si>
  <si>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</si>
  <si>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</si>
  <si>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</si>
  <si>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</si>
  <si>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</si>
  <si>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</si>
  <si>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</si>
  <si>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</si>
  <si>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</si>
  <si>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AYUDAS SOCIALES</t>
  </si>
  <si>
    <t>TRANSFERENCIAS, ASIGNACIONES, SUBSIDIOS Y OTRAS AY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</si>
  <si>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</si>
  <si>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</si>
  <si>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</si>
  <si>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</si>
  <si>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</si>
  <si>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</si>
  <si>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BIENES MUEBLES, INMUEBLES E INTANGIBLES</t>
  </si>
  <si>
    <t>OBRA PÚBLICA EN BIENES PROPIOS</t>
  </si>
  <si>
    <t>INVERSIÓN PÚBLICA</t>
  </si>
  <si>
    <t>PROVISIONES PARA CONTINGENCIAS Y OTRAS EROGACIONES</t>
  </si>
  <si>
    <t>INVERSIONES FINANCIERAS Y OTRAS PROVISIONES</t>
  </si>
  <si>
    <t>Equipamiento de electrónica y comunicaciones</t>
  </si>
  <si>
    <t>Equipamiento de laboratorio de simulación de negocios</t>
  </si>
  <si>
    <t>Equipamiento de la segunda unidad académico departamental</t>
  </si>
  <si>
    <t>Mantenimiento y reparación del cerco perimetral y edificios en instalaciones del Instituto</t>
  </si>
  <si>
    <t>Primera etapa del edificio de vinculación</t>
  </si>
  <si>
    <t>Construcción del laboratorio pesado del Instituto para albergar equipo de las 4 carreras ofertadas</t>
  </si>
  <si>
    <t>Mobiliario por el crecimiento natural de la matricula ciclo 2014-2015</t>
  </si>
  <si>
    <t>Adecuación y Ampliación de áreas anexas a unidades académicas del Itess</t>
  </si>
  <si>
    <t>Laboratorio de biología molecular</t>
  </si>
  <si>
    <t>Primera etapa del anexo de la segunda unidad académico departamental</t>
  </si>
  <si>
    <t>Obra por definir</t>
  </si>
  <si>
    <t xml:space="preserve">               POR FUENTE DE FINANCIAMIENTO Y FUENTE DE FINANCIAMIENTO/RUBRO</t>
  </si>
  <si>
    <t>GASTOS CORRIENTES</t>
  </si>
  <si>
    <t>GASTOS DE CAPITAL</t>
  </si>
  <si>
    <t>FINANCIAMIENTO</t>
  </si>
  <si>
    <t>FUENTES FINANCIERAS</t>
  </si>
  <si>
    <t>GASTOS</t>
  </si>
  <si>
    <t>GUANAJUATO EDUCADO</t>
  </si>
  <si>
    <t>IMPULSO A LA EDUCACION  PARA LA VIDA</t>
  </si>
  <si>
    <t>02</t>
  </si>
  <si>
    <t>05</t>
  </si>
  <si>
    <t>03</t>
  </si>
  <si>
    <t>G0101</t>
  </si>
  <si>
    <t>PORCENTAJE DE USUARIOS SATISFECHOS CON EL SERVICIO PROPORCIONADO POR EL ÁREA DE SEVICIOS Y SUMINISTROS</t>
  </si>
  <si>
    <t>NA</t>
  </si>
  <si>
    <t>GESTIÓN</t>
  </si>
  <si>
    <t>EFICIENCIA</t>
  </si>
  <si>
    <t>ANUAL</t>
  </si>
  <si>
    <t>PORCENTAJE</t>
  </si>
  <si>
    <t>SATISFACCIÓN DE SERVICIOS/SERVICIOS PRESTADOS</t>
  </si>
  <si>
    <t>SOLICITUDES DE AJUSTES PRESUPUESTALES</t>
  </si>
  <si>
    <t>SOLICITUDES</t>
  </si>
  <si>
    <t>SUMATORIA DE SOLICITUDES</t>
  </si>
  <si>
    <t>G102</t>
  </si>
  <si>
    <t>PORCENTAJE DE AVANCES EN METAS Y ENTREGABLES CAPTURADOS EN TIEMPO Y FORMA EN EL SISTEMA DE EVALUACIÓN AL DESEMPEÑO -SED</t>
  </si>
  <si>
    <t>AVANCES CAPTURADOS/AVANCES SOLICITADOS</t>
  </si>
  <si>
    <t>REPORTE SOBRE LAS PRINCIPALES ESTRATEGIAS IMPLEMENTADAS EN EL INSTITUTO PARA EL CUMPLIMIENTO DE METAS</t>
  </si>
  <si>
    <t>REPORTE</t>
  </si>
  <si>
    <t>SUMATORIA DE REPORTES</t>
  </si>
  <si>
    <t>P0728</t>
  </si>
  <si>
    <t>EXPEDIENTES TÉCNICOS DE ESPECIALIDADES OFERTADAS</t>
  </si>
  <si>
    <t> C1. SERVICIOS DE VINCULACIÓN CON EL ENTORNO FORTALECIDOS (SERVICIO SOCIAL, ESTADÍAS, SEGUIMIENTO A EGRESADOS) (II.2.4)</t>
  </si>
  <si>
    <t>ESTRATÉGICO</t>
  </si>
  <si>
    <t>EXPEDIENTE</t>
  </si>
  <si>
    <t>SUMATORIA DE EXPEDIENTE</t>
  </si>
  <si>
    <t>P0729</t>
  </si>
  <si>
    <t>EXPEDIENTE DE LA PLANEACIÓN E INSTRUMENTACIÓN DIDÁCTICA DEL CURSO POR MATERIA OFERTADA EN LOS CINCO PROGRAMAS DE LICENCIATURA OFERTADOS</t>
  </si>
  <si>
    <t>C1. SERVICIOS EDUCATIVOS OFERTADOS </t>
  </si>
  <si>
    <t>EXPEDIENTE DE LOS REPORTES EMITIDOS POR LOS DOCENTES CON RESPECTO AL DESARROLLO DE LAS MATERIAS</t>
  </si>
  <si>
    <t>EXPEDIENTE DEL SEGUIMIENTO DE LA PLANEACIÓN E INSTRUMENTACIÓN DIDÁCTICA DEL CURSO</t>
  </si>
  <si>
    <t>P0730</t>
  </si>
  <si>
    <t>EXPEDIENTE TÉCNICO DE ATENCIÓN A LOS ESTUDIANTES (ACADÉMICOS, RIESGO DE REPROBACIÓN, DESERCIÓN Y REPROBACIÓN) EJECUTADOS (ACADÉMICOS, RIESGO DE REPROBACIÓN DESERCIÓN Y REPOBACIÓN)</t>
  </si>
  <si>
    <t> C4. APOYO ACADÉMICO Y/O PSICOSOCIAL A ALUMNOS EN RIESGO DE DESERCIÓN O REPROBACIÓN OTORGADOS (II.1.6)</t>
  </si>
  <si>
    <t>INFORMES DE EVALUACIÓN DE LOS PROGRAMAS DE ATENCIÓN A ESTUDIANTES</t>
  </si>
  <si>
    <t>ENTREGABLE</t>
  </si>
  <si>
    <t>SUMATORIA DE INFORMES</t>
  </si>
  <si>
    <t>P0731</t>
  </si>
  <si>
    <t>EXPEDIENTE DEL DIAGNÓSTICO DE NECESIDADES DE CAPACITACIÓN</t>
  </si>
  <si>
    <t>C3. LOS CUERPOS ACADÉMICOS Y DIRECTIVOS DE LAS INSTITUCIONES PÚBLICAS DE EDUCACIÓN MEDIA SUPERIOR Y SUPERIOR SON CAPACITADOS, ACTUALIZADOS Y PROFESIONALIZADOS</t>
  </si>
  <si>
    <t>CONVENIOS CELEBRADOS PARA EFECTUAR EL PROGRAMA DE CAPACITACIÓN</t>
  </si>
  <si>
    <t>SUMATORIA DE CONVENIOS</t>
  </si>
  <si>
    <t>EXPEDIENTE TÉCNICO DE CAPACITACIÓN A PERSONAL ACADÉMICO</t>
  </si>
  <si>
    <t>EXPEDIENTE DEL PROCESO DE EVALUACIÓN AL DESEMPEÑO</t>
  </si>
  <si>
    <t>P0732</t>
  </si>
  <si>
    <t>IMPLEMENTACIÓN  DE CURSOS DE CERTIFICACIÓN PARA CERTIFICAR COMPETENCIAS OCUPACIONALES</t>
  </si>
  <si>
    <t>C3. PROGRAMAS DE FORMACIÓN DUAL ESCUELA-EMPRESA Y CERTIFICACIÓN DE COMPETENCIAS LABORALES OFERTADOS (II.2.6)</t>
  </si>
  <si>
    <t>IMPLEMENTACIÓN DE CURSO</t>
  </si>
  <si>
    <t>SUMATORIA DE IMPLEMENTACIÓN DE CURSO</t>
  </si>
  <si>
    <t>PROCESOS DE CERTIFICACIÓN</t>
  </si>
  <si>
    <t>PROCESO CERTIFICADO</t>
  </si>
  <si>
    <t>SUMATORIA DE PROCESOS CERTIFICADOS</t>
  </si>
  <si>
    <t>P0733</t>
  </si>
  <si>
    <t>CALENDARIOS DE ACTIVIDADES DE CURSOS Y EVENTOS DE FORTALECIMIENTO A LA FORMACIÓN INTEGRAL</t>
  </si>
  <si>
    <t>C4. CURSOS, ACTIVIDADES Y TALLERES PARA EL DESARROLLO COMPLEMENTARIO DE LOS ALUMNOS IMPARTIDOS</t>
  </si>
  <si>
    <t>CALENDARIO DE ACTIVIDADES</t>
  </si>
  <si>
    <t>SUMATORIA DE CALENDARIO DE ACTIVIDADES</t>
  </si>
  <si>
    <t>CURSOS O EVENTOS DE FORTALECIMIENTO INTEGRAL DESARROLLADOS</t>
  </si>
  <si>
    <t>SEMESTRAL</t>
  </si>
  <si>
    <t>CURSOS O EVENTOS</t>
  </si>
  <si>
    <t>SUMATORIA DE CURSOS O EVENTOS</t>
  </si>
  <si>
    <t>P0734</t>
  </si>
  <si>
    <t>EXPENDIENTE TÉCNICO DE INFORME DE AUDITORÍA ISO 9001:2008</t>
  </si>
  <si>
    <t> C2. PROGRAMAS, PROCESOS Y/O PLANTELES DE INSTITUCIONES DE EDUCACIÓN MEDIA SUPERIOR Y SUPERIOR, CERTIFICADOS</t>
  </si>
  <si>
    <t>EXPENDIENTE TÉCNICO DE INFORME DE AUDITORÍA ISO 14001 2004</t>
  </si>
  <si>
    <t>EXPEDIENTE TÉCNICO DE INFORME DE AUDITORÍA PARA EQUIDAD DE GÉNERO</t>
  </si>
  <si>
    <t>EXPEDIENTE TÉCNICO DE ACREDITACIÓN DE CARRERA ANTE LOS COMITES INTERISTITUCIONALES PARA LA EVALUACIÓN DE LA EDUCACIÓN SUPERIOR</t>
  </si>
  <si>
    <t>P0735</t>
  </si>
  <si>
    <t>EXPEDIENTES TÉCNICOS DE AUDITORÍA</t>
  </si>
  <si>
    <t>EXPEDIENTES TÉCNICOS REVISADOS POR LA DIRECCIÓN GENERAL DE INSTITUTOS TECNOLÓGICOS DESCENTRALIZADOS</t>
  </si>
  <si>
    <t>P0736</t>
  </si>
  <si>
    <t>EXPEDIENTE DEL SISTEMA DE INFORMACIÓN EN OPERACIÓN PARA DIFUNDIR EL FONDEO DE PROYECTOS</t>
  </si>
  <si>
    <t>C2. PROGRAMA DE APRENDIZAJE PARA EL LIDERAZGO Y EMPRENDEDURISMO OFERTADO (II.2.5)</t>
  </si>
  <si>
    <t>EXPEDIENTE DE PROYECTOS PRESENTADOS EN LA FERIA DE EMPRENDEDORES</t>
  </si>
  <si>
    <t>P0737</t>
  </si>
  <si>
    <t>MANTENIMIENTO REALIZADO</t>
  </si>
  <si>
    <t>C2. INFRAESTRUCTURA EDUCATIVA CONSOLIDADA (II.1.2)</t>
  </si>
  <si>
    <t>MANTENIMIENTO</t>
  </si>
  <si>
    <t>SUMATORIA DE MANTENIMIENTO</t>
  </si>
  <si>
    <t>REQUISICIONES ATENDIDAS</t>
  </si>
  <si>
    <t>MENSUAL</t>
  </si>
  <si>
    <t>REQUISICIONES</t>
  </si>
  <si>
    <t>SUMATORIA DE REQUISICIONES</t>
  </si>
  <si>
    <t>P0738</t>
  </si>
  <si>
    <t>CONVOCATORIAS DE BECAS GESTIONADAS Y PUBLICADAS</t>
  </si>
  <si>
    <t>CONVOCATORIAS</t>
  </si>
  <si>
    <t>SUMATORIA DE CONVOCATORIAS</t>
  </si>
  <si>
    <t>REPORTE DE ESTUDIOS SOCIOECONÓMICOS EFECTUADOS A LOS ASPIRANTES DE BECAS POR CONVOCATORIA</t>
  </si>
  <si>
    <t>P0739</t>
  </si>
  <si>
    <t>CONVENIOS DE COLABORACIÓN PARA  BRINDAR SERVICIOS CON LOS ESTUDIANTES Y / O EGRESADOS</t>
  </si>
  <si>
    <t>EXPEDIENTES TÉCNICOS DE SERVICIOS DE VINCULACIÓN CON EL ENTORNO DESARROLLADOS</t>
  </si>
  <si>
    <t>P0740</t>
  </si>
  <si>
    <t>EXPEDIENTE TÉCNICO DEL PTA ANUAL ALINEADO A LOS PROGRAMAS SECTORIALES DE EDUCACIÓN FEDERAL Y ESTATAL.</t>
  </si>
  <si>
    <t>C1. PROCESOS DE PLANEACIÓN Y EVALUACIÓN INSTITUCIONAL PARA LA TOMA DE DECISIONES FORTALECIDOS</t>
  </si>
  <si>
    <t>EXPEDIENTE DEL DIAGNÓSTICO DE DESEMPEÑO ORGANIZACIONAL</t>
  </si>
  <si>
    <t>P0741</t>
  </si>
  <si>
    <t>EXPEDIENTE TÉCNICO DE PLANES DE NEGOCIOS ELABORADOS POR ESTUDIANTES</t>
  </si>
  <si>
    <t>P0729.I004</t>
  </si>
  <si>
    <t>Lote de mobiliario y equipo para las actividades académicas.</t>
  </si>
  <si>
    <t>Lote</t>
  </si>
  <si>
    <t>Sumatoria de lotes</t>
  </si>
  <si>
    <t>Lote de mobiliario y equipo para administrar las actividades académicas.</t>
  </si>
  <si>
    <t>P0732.I001</t>
  </si>
  <si>
    <t>beneficiarios con Certificación de competencias ocupacionales en el área de procesos de manufactura.</t>
  </si>
  <si>
    <t xml:space="preserve"> C1. SERVICIOS DE VINCULACIÓN CON EL ENTORNO FORTALECIDOS (SERVICIO SOCIAL, ESTADÍAS, SEGUIMIENTO A EGRESADOS) (II.2.4</t>
  </si>
  <si>
    <t>beneficiarios</t>
  </si>
  <si>
    <t>sumatoria de beneficiarios</t>
  </si>
  <si>
    <t xml:space="preserve"> P0740.I001</t>
  </si>
  <si>
    <t>Beneficiarios en la Formación del personal docente y administrativo del Itess - Programa Institucional de Innovación y Desarrollo 2018</t>
  </si>
  <si>
    <t>Q0289</t>
  </si>
  <si>
    <t>Primera etapa concluida del edificio de vinculación</t>
  </si>
  <si>
    <t>primera etapa concluida</t>
  </si>
  <si>
    <t>sumatoria de primera etapa</t>
  </si>
  <si>
    <t>Construcción del laboratorio con protección y estacionamiento</t>
  </si>
  <si>
    <t>obra</t>
  </si>
  <si>
    <t>sumatoria de obra</t>
  </si>
  <si>
    <t>Mobiliario para desempeñar actividades académicas en el cicilo 2014-2015.</t>
  </si>
  <si>
    <t>lote</t>
  </si>
  <si>
    <t>Sumatoria de lote</t>
  </si>
  <si>
    <t>Adecuaciones de espacios para efectuar diversos tipos de actividades</t>
  </si>
  <si>
    <t>Lote de equipo para equipar laboratorio de biología molecular</t>
  </si>
  <si>
    <t>Concluir primera etapa del anexo de la segunda unidad académico departamental</t>
  </si>
  <si>
    <t>Proyecto ejecutivo del edificio de tecnologías de la información y comunicaciones</t>
  </si>
  <si>
    <t>Obra  y acción por definir</t>
  </si>
  <si>
    <t>Infraestructura del Instituto Tecnológico de Salvatierra</t>
  </si>
  <si>
    <t>Laboratorio de procesamiento digital y electrónica</t>
  </si>
  <si>
    <t xml:space="preserve"> C1. SERVICIOS DE VINCULACIÓN CON EL ENTORNO FORTALECIDOS (SERVICIO SOCIAL, ESTADÍAS, SEGUIMIENTO A EGRESADOS) (II.2.5</t>
  </si>
  <si>
    <t xml:space="preserve"> Programador Universal de Dispositivos Electrónicos y Fuentes de Voltaje Variable Reguladas </t>
  </si>
  <si>
    <t>TRÁMITES DE TITULACIÓN Y GESTIÓN DE CÉDULA PROFESIONAL A EGRESADOS DEL INSTITUTO. (REFRENDO 2014)</t>
  </si>
  <si>
    <t xml:space="preserve">LOTE DE VEHÍCULOS COMPACTOS EN APOYO A LAS ACTIVIDADES ADMINISTRATIVAS Y DE GESTIÓN DEL INSTITUTO (REFRENDO 2014) </t>
  </si>
  <si>
    <t>SUMATORIA DE LOTES</t>
  </si>
  <si>
    <t>Del 1 de Enero al 30 de septiembre de 2015</t>
  </si>
  <si>
    <t>x</t>
  </si>
  <si>
    <t>Del 1 de Enero al 30 de Septiembre de 2015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</si>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</sst>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0_ ;\-0\ "/>
    <numFmt numFmtId="166" formatCode="#,##0_ ;\-#,##0\ "/>
    <numFmt numFmtId="167" formatCode="#,##0.00;\-#,##0.00;&quot; &quot;"/>
    <numFmt numFmtId="168" formatCode="#,##0;\-#,##0;&quot; &quot;"/>
    <numFmt numFmtId="169" formatCode="#,##0.000000000"/>
    <numFmt numFmtId="170" formatCode="_-[$€-2]* #,##0.00_-;\-[$€-2]* #,##0.00_-;_-[$€-2]* &quot;-&quot;??_-"/>
  </numFmts>
  <fonts count="5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theme="0" tint="-0.499984740745262"/>
      <name val="Arial"/>
      <family val="2"/>
    </font>
    <font>
      <b/>
      <i/>
      <sz val="9"/>
      <color theme="1"/>
      <name val="Arial"/>
      <family val="2"/>
    </font>
    <font>
      <b/>
      <sz val="9"/>
      <color theme="1" tint="0.34998626667073579"/>
      <name val="Arial"/>
      <family val="2"/>
    </font>
    <font>
      <b/>
      <sz val="9"/>
      <color rgb="FFFF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9"/>
      <color theme="1"/>
      <name val="Arial"/>
      <family val="2"/>
    </font>
    <font>
      <b/>
      <sz val="11"/>
      <color theme="1"/>
      <name val="Soberana Sans Light"/>
    </font>
    <font>
      <b/>
      <u/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9"/>
      <color theme="1"/>
      <name val="Arial"/>
      <family val="2"/>
    </font>
    <font>
      <u/>
      <sz val="8"/>
      <color theme="1"/>
      <name val="Arial"/>
      <family val="2"/>
    </font>
    <font>
      <b/>
      <sz val="9"/>
      <color rgb="FF0070C0"/>
      <name val="Arial"/>
      <family val="2"/>
    </font>
    <font>
      <b/>
      <sz val="9"/>
      <color rgb="FF002060"/>
      <name val="Arial"/>
      <family val="2"/>
    </font>
    <font>
      <b/>
      <sz val="10"/>
      <color rgb="FF002060"/>
      <name val="Arial"/>
      <family val="2"/>
    </font>
    <font>
      <b/>
      <sz val="9"/>
      <color theme="1"/>
      <name val="Soberana Sans Light"/>
    </font>
    <font>
      <sz val="9"/>
      <color rgb="FF000000"/>
      <name val="Calibri"/>
      <family val="2"/>
      <scheme val="minor"/>
    </font>
    <font>
      <b/>
      <vertAlign val="superscript"/>
      <sz val="9"/>
      <name val="Arial"/>
      <family val="2"/>
    </font>
    <font>
      <vertAlign val="superscript"/>
      <sz val="9"/>
      <color theme="1"/>
      <name val="Arial"/>
      <family val="2"/>
    </font>
    <font>
      <sz val="12"/>
      <color rgb="FF2222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color rgb="FF222222"/>
      <name val="Lucida Sans"/>
      <family val="2"/>
    </font>
    <font>
      <sz val="11"/>
      <color rgb="FF333333"/>
      <name val="Arial"/>
      <family val="2"/>
    </font>
    <font>
      <sz val="8"/>
      <color rgb="FF333333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CFDFD"/>
        <bgColor indexed="64"/>
      </patternFill>
    </fill>
    <fill>
      <patternFill patternType="solid">
        <fgColor rgb="FFECF3F7"/>
        <bgColor indexed="64"/>
      </patternFill>
    </fill>
    <fill>
      <patternFill patternType="solid">
        <fgColor rgb="FFF9F9F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164" fontId="3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43" fontId="11" fillId="0" borderId="0" applyFont="0" applyFill="0" applyBorder="0" applyAlignment="0" applyProtection="0"/>
    <xf numFmtId="0" fontId="3" fillId="0" borderId="0"/>
    <xf numFmtId="0" fontId="8" fillId="0" borderId="0"/>
    <xf numFmtId="0" fontId="3" fillId="0" borderId="0"/>
    <xf numFmtId="9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3" fillId="0" borderId="0"/>
    <xf numFmtId="44" fontId="7" fillId="0" borderId="0" applyFont="0" applyFill="0" applyBorder="0" applyAlignment="0" applyProtection="0"/>
  </cellStyleXfs>
  <cellXfs count="918">
    <xf numFmtId="0" fontId="0" fillId="0" borderId="0" xfId="0"/>
    <xf numFmtId="165" fontId="2" fillId="2" borderId="0" xfId="2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vertical="top"/>
    </xf>
    <xf numFmtId="3" fontId="1" fillId="3" borderId="0" xfId="2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0" fontId="1" fillId="4" borderId="0" xfId="0" applyFont="1" applyFill="1" applyBorder="1" applyAlignment="1">
      <alignment horizontal="right"/>
    </xf>
    <xf numFmtId="0" fontId="5" fillId="2" borderId="0" xfId="3" applyFont="1" applyFill="1" applyBorder="1" applyAlignment="1">
      <alignment horizontal="center" vertical="center"/>
    </xf>
    <xf numFmtId="0" fontId="0" fillId="0" borderId="0" xfId="0" applyFill="1"/>
    <xf numFmtId="3" fontId="1" fillId="5" borderId="0" xfId="0" applyNumberFormat="1" applyFont="1" applyFill="1" applyBorder="1" applyAlignment="1" applyProtection="1">
      <alignment vertical="top"/>
      <protection locked="0"/>
    </xf>
    <xf numFmtId="3" fontId="4" fillId="5" borderId="14" xfId="0" applyNumberFormat="1" applyFont="1" applyFill="1" applyBorder="1" applyAlignment="1" applyProtection="1">
      <alignment vertical="top"/>
    </xf>
    <xf numFmtId="3" fontId="4" fillId="5" borderId="0" xfId="0" applyNumberFormat="1" applyFont="1" applyFill="1" applyBorder="1" applyAlignment="1" applyProtection="1">
      <alignment vertical="top"/>
    </xf>
    <xf numFmtId="3" fontId="4" fillId="5" borderId="0" xfId="0" applyNumberFormat="1" applyFont="1" applyFill="1" applyBorder="1" applyAlignment="1" applyProtection="1">
      <alignment horizontal="right" vertical="top"/>
    </xf>
    <xf numFmtId="3" fontId="1" fillId="6" borderId="0" xfId="2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wrapText="1"/>
    </xf>
    <xf numFmtId="14" fontId="8" fillId="0" borderId="0" xfId="0" applyNumberFormat="1" applyFont="1" applyAlignment="1">
      <alignment wrapText="1"/>
    </xf>
    <xf numFmtId="0" fontId="10" fillId="0" borderId="0" xfId="0" applyFont="1" applyFill="1"/>
    <xf numFmtId="0" fontId="12" fillId="4" borderId="0" xfId="0" applyFont="1" applyFill="1" applyBorder="1"/>
    <xf numFmtId="0" fontId="2" fillId="4" borderId="0" xfId="3" applyFont="1" applyFill="1" applyBorder="1" applyAlignment="1"/>
    <xf numFmtId="0" fontId="12" fillId="4" borderId="0" xfId="0" applyFont="1" applyFill="1"/>
    <xf numFmtId="0" fontId="2" fillId="4" borderId="0" xfId="3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right"/>
    </xf>
    <xf numFmtId="0" fontId="2" fillId="4" borderId="0" xfId="3" applyFont="1" applyFill="1" applyBorder="1" applyAlignment="1">
      <alignment horizontal="centerContinuous"/>
    </xf>
    <xf numFmtId="0" fontId="12" fillId="4" borderId="0" xfId="0" applyFont="1" applyFill="1" applyBorder="1" applyAlignment="1"/>
    <xf numFmtId="0" fontId="5" fillId="4" borderId="0" xfId="3" applyFont="1" applyFill="1" applyBorder="1" applyAlignment="1">
      <alignment horizontal="center" vertical="center"/>
    </xf>
    <xf numFmtId="0" fontId="5" fillId="4" borderId="0" xfId="3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2" fillId="4" borderId="1" xfId="0" applyFont="1" applyFill="1" applyBorder="1" applyAlignment="1"/>
    <xf numFmtId="0" fontId="2" fillId="4" borderId="0" xfId="3" applyFont="1" applyFill="1" applyBorder="1" applyAlignment="1">
      <alignment vertical="center"/>
    </xf>
    <xf numFmtId="0" fontId="5" fillId="4" borderId="0" xfId="3" applyFont="1" applyFill="1" applyBorder="1" applyAlignment="1"/>
    <xf numFmtId="0" fontId="12" fillId="4" borderId="2" xfId="0" applyFont="1" applyFill="1" applyBorder="1"/>
    <xf numFmtId="0" fontId="2" fillId="4" borderId="1" xfId="0" applyFont="1" applyFill="1" applyBorder="1" applyAlignment="1"/>
    <xf numFmtId="3" fontId="5" fillId="4" borderId="0" xfId="0" applyNumberFormat="1" applyFont="1" applyFill="1" applyBorder="1" applyAlignment="1">
      <alignment vertical="top"/>
    </xf>
    <xf numFmtId="0" fontId="12" fillId="4" borderId="0" xfId="0" applyFont="1" applyFill="1" applyBorder="1" applyAlignment="1">
      <alignment vertical="top"/>
    </xf>
    <xf numFmtId="0" fontId="12" fillId="4" borderId="2" xfId="0" applyFont="1" applyFill="1" applyBorder="1" applyAlignment="1"/>
    <xf numFmtId="0" fontId="12" fillId="4" borderId="0" xfId="0" applyFont="1" applyFill="1" applyAlignment="1"/>
    <xf numFmtId="0" fontId="2" fillId="4" borderId="1" xfId="0" applyFont="1" applyFill="1" applyBorder="1" applyAlignment="1">
      <alignment horizontal="left" vertical="top"/>
    </xf>
    <xf numFmtId="3" fontId="2" fillId="4" borderId="0" xfId="0" applyNumberFormat="1" applyFont="1" applyFill="1" applyBorder="1" applyAlignment="1">
      <alignment vertical="top"/>
    </xf>
    <xf numFmtId="0" fontId="12" fillId="4" borderId="2" xfId="0" applyFont="1" applyFill="1" applyBorder="1" applyAlignment="1">
      <alignment vertical="top"/>
    </xf>
    <xf numFmtId="0" fontId="5" fillId="4" borderId="1" xfId="0" applyFont="1" applyFill="1" applyBorder="1" applyAlignment="1">
      <alignment horizontal="left" vertical="top"/>
    </xf>
    <xf numFmtId="3" fontId="5" fillId="4" borderId="0" xfId="2" applyNumberFormat="1" applyFont="1" applyFill="1" applyBorder="1" applyAlignment="1" applyProtection="1">
      <alignment vertical="top"/>
      <protection locked="0"/>
    </xf>
    <xf numFmtId="0" fontId="2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/>
    </xf>
    <xf numFmtId="3" fontId="16" fillId="4" borderId="0" xfId="0" applyNumberFormat="1" applyFont="1" applyFill="1" applyBorder="1" applyAlignment="1">
      <alignment vertical="top"/>
    </xf>
    <xf numFmtId="3" fontId="5" fillId="4" borderId="0" xfId="0" applyNumberFormat="1" applyFont="1" applyFill="1" applyBorder="1" applyAlignment="1" applyProtection="1">
      <alignment vertical="top"/>
      <protection locked="0"/>
    </xf>
    <xf numFmtId="0" fontId="17" fillId="4" borderId="0" xfId="0" applyFont="1" applyFill="1" applyBorder="1" applyAlignment="1">
      <alignment vertical="top"/>
    </xf>
    <xf numFmtId="0" fontId="17" fillId="4" borderId="1" xfId="0" applyFont="1" applyFill="1" applyBorder="1" applyAlignment="1">
      <alignment horizontal="left" vertical="top"/>
    </xf>
    <xf numFmtId="3" fontId="17" fillId="4" borderId="0" xfId="0" applyNumberFormat="1" applyFont="1" applyFill="1" applyBorder="1" applyAlignment="1">
      <alignment vertical="top"/>
    </xf>
    <xf numFmtId="0" fontId="18" fillId="4" borderId="0" xfId="0" applyFont="1" applyFill="1" applyBorder="1" applyAlignment="1">
      <alignment vertical="top"/>
    </xf>
    <xf numFmtId="3" fontId="2" fillId="4" borderId="0" xfId="2" applyNumberFormat="1" applyFont="1" applyFill="1" applyBorder="1" applyAlignment="1">
      <alignment vertical="top"/>
    </xf>
    <xf numFmtId="0" fontId="12" fillId="4" borderId="1" xfId="0" applyFont="1" applyFill="1" applyBorder="1"/>
    <xf numFmtId="3" fontId="17" fillId="4" borderId="0" xfId="2" applyNumberFormat="1" applyFont="1" applyFill="1" applyBorder="1" applyAlignment="1">
      <alignment vertical="top"/>
    </xf>
    <xf numFmtId="0" fontId="18" fillId="4" borderId="2" xfId="0" applyFont="1" applyFill="1" applyBorder="1" applyAlignment="1">
      <alignment vertical="top"/>
    </xf>
    <xf numFmtId="0" fontId="17" fillId="4" borderId="0" xfId="0" applyFont="1" applyFill="1" applyBorder="1" applyAlignment="1">
      <alignment vertical="top" wrapText="1"/>
    </xf>
    <xf numFmtId="0" fontId="12" fillId="4" borderId="3" xfId="0" applyFont="1" applyFill="1" applyBorder="1"/>
    <xf numFmtId="0" fontId="12" fillId="4" borderId="4" xfId="0" applyFont="1" applyFill="1" applyBorder="1"/>
    <xf numFmtId="0" fontId="12" fillId="4" borderId="4" xfId="0" applyFont="1" applyFill="1" applyBorder="1" applyAlignment="1"/>
    <xf numFmtId="0" fontId="12" fillId="4" borderId="5" xfId="0" applyFont="1" applyFill="1" applyBorder="1"/>
    <xf numFmtId="0" fontId="5" fillId="4" borderId="4" xfId="0" applyFont="1" applyFill="1" applyBorder="1" applyAlignment="1">
      <alignment vertical="top"/>
    </xf>
    <xf numFmtId="0" fontId="5" fillId="4" borderId="4" xfId="0" applyFont="1" applyFill="1" applyBorder="1"/>
    <xf numFmtId="43" fontId="5" fillId="4" borderId="4" xfId="2" applyFont="1" applyFill="1" applyBorder="1"/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Alignment="1"/>
    <xf numFmtId="0" fontId="5" fillId="4" borderId="0" xfId="0" applyFont="1" applyFill="1" applyBorder="1"/>
    <xf numFmtId="43" fontId="5" fillId="4" borderId="0" xfId="2" applyFont="1" applyFill="1" applyBorder="1"/>
    <xf numFmtId="0" fontId="5" fillId="4" borderId="0" xfId="0" applyFont="1" applyFill="1" applyBorder="1" applyAlignment="1">
      <alignment vertical="center"/>
    </xf>
    <xf numFmtId="0" fontId="5" fillId="4" borderId="0" xfId="0" applyFont="1" applyFill="1" applyBorder="1" applyAlignment="1"/>
    <xf numFmtId="0" fontId="2" fillId="4" borderId="0" xfId="0" applyFont="1" applyFill="1" applyBorder="1" applyAlignment="1">
      <alignment horizontal="right" vertical="top"/>
    </xf>
    <xf numFmtId="0" fontId="2" fillId="4" borderId="0" xfId="0" applyFont="1" applyFill="1" applyBorder="1" applyAlignment="1">
      <alignment vertical="top"/>
    </xf>
    <xf numFmtId="0" fontId="5" fillId="4" borderId="0" xfId="0" applyFont="1" applyFill="1" applyBorder="1" applyAlignment="1">
      <alignment horizontal="right"/>
    </xf>
    <xf numFmtId="43" fontId="5" fillId="4" borderId="0" xfId="2" applyFont="1" applyFill="1" applyBorder="1" applyAlignment="1">
      <alignment vertical="top"/>
    </xf>
    <xf numFmtId="0" fontId="5" fillId="4" borderId="0" xfId="0" applyFont="1" applyFill="1" applyBorder="1" applyAlignment="1" applyProtection="1">
      <alignment vertical="top" wrapText="1"/>
      <protection locked="0"/>
    </xf>
    <xf numFmtId="0" fontId="12" fillId="4" borderId="0" xfId="0" applyFont="1" applyFill="1" applyAlignment="1">
      <alignment vertical="top"/>
    </xf>
    <xf numFmtId="0" fontId="12" fillId="4" borderId="0" xfId="0" applyFont="1" applyFill="1" applyBorder="1" applyAlignment="1">
      <alignment horizontal="right" vertical="top"/>
    </xf>
    <xf numFmtId="0" fontId="2" fillId="4" borderId="0" xfId="0" applyFont="1" applyFill="1" applyBorder="1" applyAlignment="1"/>
    <xf numFmtId="0" fontId="2" fillId="4" borderId="0" xfId="1" applyNumberFormat="1" applyFont="1" applyFill="1" applyBorder="1" applyAlignment="1">
      <alignment vertical="center"/>
    </xf>
    <xf numFmtId="0" fontId="2" fillId="4" borderId="0" xfId="1" applyNumberFormat="1" applyFont="1" applyFill="1" applyBorder="1" applyAlignment="1">
      <alignment horizontal="centerContinuous" vertical="center"/>
    </xf>
    <xf numFmtId="0" fontId="2" fillId="4" borderId="0" xfId="1" applyNumberFormat="1" applyFont="1" applyFill="1" applyBorder="1" applyAlignment="1">
      <alignment horizontal="right" vertical="top"/>
    </xf>
    <xf numFmtId="0" fontId="14" fillId="4" borderId="0" xfId="0" applyFont="1" applyFill="1" applyAlignment="1">
      <alignment vertical="top"/>
    </xf>
    <xf numFmtId="0" fontId="14" fillId="4" borderId="0" xfId="0" applyFont="1" applyFill="1" applyBorder="1"/>
    <xf numFmtId="0" fontId="12" fillId="4" borderId="1" xfId="0" applyFont="1" applyFill="1" applyBorder="1" applyAlignment="1">
      <alignment vertical="top"/>
    </xf>
    <xf numFmtId="166" fontId="5" fillId="4" borderId="0" xfId="2" applyNumberFormat="1" applyFont="1" applyFill="1" applyBorder="1" applyAlignment="1">
      <alignment vertical="top"/>
    </xf>
    <xf numFmtId="0" fontId="5" fillId="4" borderId="0" xfId="0" applyFont="1" applyFill="1" applyBorder="1" applyAlignment="1">
      <alignment vertical="top" wrapText="1"/>
    </xf>
    <xf numFmtId="3" fontId="5" fillId="4" borderId="0" xfId="2" applyNumberFormat="1" applyFont="1" applyFill="1" applyBorder="1" applyAlignment="1">
      <alignment vertical="top"/>
    </xf>
    <xf numFmtId="0" fontId="13" fillId="4" borderId="1" xfId="0" applyFont="1" applyFill="1" applyBorder="1" applyAlignment="1">
      <alignment vertical="top"/>
    </xf>
    <xf numFmtId="3" fontId="2" fillId="4" borderId="0" xfId="0" applyNumberFormat="1" applyFont="1" applyFill="1" applyBorder="1" applyAlignment="1" applyProtection="1">
      <alignment vertical="top"/>
    </xf>
    <xf numFmtId="0" fontId="13" fillId="4" borderId="0" xfId="0" applyFont="1" applyFill="1" applyBorder="1" applyAlignment="1">
      <alignment horizontal="right" vertical="top"/>
    </xf>
    <xf numFmtId="0" fontId="12" fillId="4" borderId="0" xfId="0" applyFont="1" applyFill="1" applyBorder="1" applyAlignment="1">
      <alignment vertical="top" wrapText="1"/>
    </xf>
    <xf numFmtId="0" fontId="2" fillId="4" borderId="0" xfId="0" applyFont="1" applyFill="1" applyBorder="1" applyAlignment="1">
      <alignment horizontal="left" vertical="top"/>
    </xf>
    <xf numFmtId="3" fontId="16" fillId="4" borderId="0" xfId="2" applyNumberFormat="1" applyFont="1" applyFill="1" applyBorder="1" applyAlignment="1">
      <alignment vertical="top"/>
    </xf>
    <xf numFmtId="0" fontId="5" fillId="4" borderId="0" xfId="0" applyFont="1" applyFill="1" applyBorder="1" applyAlignment="1">
      <alignment horizontal="left" vertical="top"/>
    </xf>
    <xf numFmtId="0" fontId="12" fillId="4" borderId="3" xfId="0" applyFont="1" applyFill="1" applyBorder="1" applyAlignment="1">
      <alignment vertical="top"/>
    </xf>
    <xf numFmtId="0" fontId="12" fillId="4" borderId="4" xfId="0" applyFont="1" applyFill="1" applyBorder="1" applyAlignment="1">
      <alignment vertical="top"/>
    </xf>
    <xf numFmtId="0" fontId="12" fillId="4" borderId="4" xfId="0" applyFont="1" applyFill="1" applyBorder="1" applyAlignment="1">
      <alignment horizontal="right" vertical="top"/>
    </xf>
    <xf numFmtId="0" fontId="12" fillId="4" borderId="0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0" fontId="2" fillId="4" borderId="0" xfId="3" applyFont="1" applyFill="1" applyBorder="1" applyAlignment="1">
      <alignment vertical="top"/>
    </xf>
    <xf numFmtId="0" fontId="20" fillId="4" borderId="0" xfId="3" applyFont="1" applyFill="1" applyBorder="1" applyAlignment="1">
      <alignment horizontal="center"/>
    </xf>
    <xf numFmtId="3" fontId="2" fillId="4" borderId="0" xfId="0" applyNumberFormat="1" applyFont="1" applyFill="1" applyBorder="1" applyAlignment="1" applyProtection="1">
      <alignment horizontal="right" vertical="top"/>
    </xf>
    <xf numFmtId="3" fontId="5" fillId="4" borderId="0" xfId="0" applyNumberFormat="1" applyFont="1" applyFill="1" applyBorder="1" applyAlignment="1" applyProtection="1">
      <alignment horizontal="right" vertical="top"/>
    </xf>
    <xf numFmtId="3" fontId="5" fillId="4" borderId="0" xfId="2" applyNumberFormat="1" applyFont="1" applyFill="1" applyBorder="1" applyAlignment="1" applyProtection="1">
      <alignment horizontal="right" vertical="top" wrapText="1"/>
    </xf>
    <xf numFmtId="0" fontId="20" fillId="4" borderId="0" xfId="3" applyFont="1" applyFill="1" applyBorder="1" applyAlignment="1" applyProtection="1">
      <alignment horizontal="center"/>
    </xf>
    <xf numFmtId="0" fontId="5" fillId="4" borderId="3" xfId="0" applyFont="1" applyFill="1" applyBorder="1" applyAlignment="1">
      <alignment horizontal="left" vertical="top"/>
    </xf>
    <xf numFmtId="3" fontId="5" fillId="4" borderId="4" xfId="2" applyNumberFormat="1" applyFont="1" applyFill="1" applyBorder="1" applyAlignment="1" applyProtection="1">
      <alignment horizontal="right" vertical="top" wrapText="1"/>
    </xf>
    <xf numFmtId="0" fontId="12" fillId="4" borderId="6" xfId="0" applyFont="1" applyFill="1" applyBorder="1"/>
    <xf numFmtId="0" fontId="5" fillId="4" borderId="4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wrapText="1"/>
    </xf>
    <xf numFmtId="0" fontId="5" fillId="4" borderId="0" xfId="0" applyFont="1" applyFill="1" applyBorder="1" applyProtection="1">
      <protection locked="0"/>
    </xf>
    <xf numFmtId="43" fontId="5" fillId="4" borderId="0" xfId="2" applyFont="1" applyFill="1" applyBorder="1" applyProtection="1">
      <protection locked="0"/>
    </xf>
    <xf numFmtId="0" fontId="5" fillId="4" borderId="0" xfId="0" applyFont="1" applyFill="1" applyBorder="1" applyAlignment="1" applyProtection="1">
      <alignment vertical="center"/>
      <protection locked="0"/>
    </xf>
    <xf numFmtId="0" fontId="5" fillId="4" borderId="0" xfId="0" applyFont="1" applyFill="1" applyBorder="1" applyAlignment="1" applyProtection="1">
      <alignment wrapText="1"/>
      <protection locked="0"/>
    </xf>
    <xf numFmtId="0" fontId="15" fillId="4" borderId="0" xfId="0" applyFont="1" applyFill="1" applyBorder="1"/>
    <xf numFmtId="3" fontId="13" fillId="4" borderId="0" xfId="0" applyNumberFormat="1" applyFont="1" applyFill="1" applyBorder="1" applyAlignment="1">
      <alignment vertical="top"/>
    </xf>
    <xf numFmtId="0" fontId="13" fillId="4" borderId="2" xfId="0" applyFont="1" applyFill="1" applyBorder="1" applyAlignment="1">
      <alignment vertical="top"/>
    </xf>
    <xf numFmtId="0" fontId="13" fillId="4" borderId="0" xfId="0" applyFont="1" applyFill="1" applyBorder="1" applyAlignment="1">
      <alignment vertical="top"/>
    </xf>
    <xf numFmtId="0" fontId="21" fillId="4" borderId="1" xfId="0" applyFont="1" applyFill="1" applyBorder="1" applyAlignment="1">
      <alignment vertical="top"/>
    </xf>
    <xf numFmtId="3" fontId="13" fillId="4" borderId="0" xfId="2" applyNumberFormat="1" applyFont="1" applyFill="1" applyBorder="1" applyAlignment="1">
      <alignment vertical="top"/>
    </xf>
    <xf numFmtId="0" fontId="21" fillId="4" borderId="2" xfId="0" applyFont="1" applyFill="1" applyBorder="1" applyAlignment="1">
      <alignment vertical="top"/>
    </xf>
    <xf numFmtId="0" fontId="19" fillId="4" borderId="0" xfId="0" applyFont="1" applyFill="1"/>
    <xf numFmtId="3" fontId="12" fillId="4" borderId="0" xfId="0" applyNumberFormat="1" applyFont="1" applyFill="1" applyBorder="1" applyAlignment="1">
      <alignment vertical="top"/>
    </xf>
    <xf numFmtId="0" fontId="12" fillId="4" borderId="0" xfId="0" applyFont="1" applyFill="1" applyBorder="1" applyAlignment="1">
      <alignment horizontal="left" vertical="top"/>
    </xf>
    <xf numFmtId="3" fontId="12" fillId="4" borderId="0" xfId="2" applyNumberFormat="1" applyFont="1" applyFill="1" applyBorder="1" applyAlignment="1">
      <alignment vertical="top"/>
    </xf>
    <xf numFmtId="0" fontId="12" fillId="4" borderId="0" xfId="0" applyFont="1" applyFill="1" applyAlignment="1">
      <alignment horizontal="left"/>
    </xf>
    <xf numFmtId="0" fontId="12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/>
    </xf>
    <xf numFmtId="0" fontId="12" fillId="4" borderId="0" xfId="0" applyFont="1" applyFill="1" applyBorder="1" applyAlignment="1" applyProtection="1">
      <protection locked="0"/>
    </xf>
    <xf numFmtId="0" fontId="12" fillId="4" borderId="0" xfId="0" applyFont="1" applyFill="1" applyBorder="1" applyAlignment="1" applyProtection="1"/>
    <xf numFmtId="0" fontId="12" fillId="4" borderId="0" xfId="0" applyFont="1" applyFill="1" applyProtection="1"/>
    <xf numFmtId="0" fontId="12" fillId="4" borderId="0" xfId="0" applyFont="1" applyFill="1" applyBorder="1" applyProtection="1"/>
    <xf numFmtId="0" fontId="12" fillId="4" borderId="0" xfId="0" applyFont="1" applyFill="1" applyBorder="1" applyAlignment="1" applyProtection="1">
      <alignment vertical="top"/>
    </xf>
    <xf numFmtId="0" fontId="2" fillId="4" borderId="0" xfId="1" applyNumberFormat="1" applyFont="1" applyFill="1" applyBorder="1" applyAlignment="1" applyProtection="1">
      <alignment horizontal="centerContinuous" vertical="center"/>
    </xf>
    <xf numFmtId="0" fontId="2" fillId="4" borderId="0" xfId="0" applyFont="1" applyFill="1" applyBorder="1" applyAlignment="1" applyProtection="1"/>
    <xf numFmtId="164" fontId="5" fillId="4" borderId="0" xfId="1" applyFont="1" applyFill="1" applyBorder="1" applyProtection="1"/>
    <xf numFmtId="0" fontId="2" fillId="4" borderId="1" xfId="1" applyNumberFormat="1" applyFont="1" applyFill="1" applyBorder="1" applyAlignment="1" applyProtection="1">
      <alignment horizontal="centerContinuous" vertical="center"/>
    </xf>
    <xf numFmtId="0" fontId="2" fillId="4" borderId="1" xfId="1" applyNumberFormat="1" applyFont="1" applyFill="1" applyBorder="1" applyAlignment="1" applyProtection="1">
      <alignment vertical="center"/>
    </xf>
    <xf numFmtId="0" fontId="2" fillId="4" borderId="0" xfId="1" applyNumberFormat="1" applyFont="1" applyFill="1" applyBorder="1" applyAlignment="1" applyProtection="1">
      <alignment vertical="top"/>
    </xf>
    <xf numFmtId="0" fontId="2" fillId="4" borderId="2" xfId="1" applyNumberFormat="1" applyFont="1" applyFill="1" applyBorder="1" applyAlignment="1" applyProtection="1">
      <alignment vertical="top"/>
    </xf>
    <xf numFmtId="0" fontId="13" fillId="4" borderId="1" xfId="0" applyFont="1" applyFill="1" applyBorder="1" applyAlignment="1" applyProtection="1"/>
    <xf numFmtId="0" fontId="2" fillId="4" borderId="0" xfId="0" applyFont="1" applyFill="1" applyBorder="1" applyAlignment="1" applyProtection="1">
      <alignment vertical="top"/>
    </xf>
    <xf numFmtId="0" fontId="2" fillId="4" borderId="2" xfId="0" applyFont="1" applyFill="1" applyBorder="1" applyAlignment="1" applyProtection="1">
      <alignment vertical="top"/>
    </xf>
    <xf numFmtId="3" fontId="2" fillId="4" borderId="0" xfId="0" applyNumberFormat="1" applyFont="1" applyFill="1" applyBorder="1" applyAlignment="1" applyProtection="1">
      <alignment horizontal="center" vertical="top"/>
      <protection locked="0"/>
    </xf>
    <xf numFmtId="0" fontId="13" fillId="4" borderId="2" xfId="0" applyFont="1" applyFill="1" applyBorder="1" applyAlignment="1" applyProtection="1">
      <alignment vertical="top"/>
    </xf>
    <xf numFmtId="0" fontId="12" fillId="4" borderId="1" xfId="0" applyFont="1" applyFill="1" applyBorder="1" applyAlignment="1" applyProtection="1"/>
    <xf numFmtId="0" fontId="20" fillId="4" borderId="0" xfId="0" applyFont="1" applyFill="1" applyBorder="1" applyAlignment="1" applyProtection="1">
      <alignment vertical="top"/>
    </xf>
    <xf numFmtId="3" fontId="5" fillId="4" borderId="0" xfId="0" applyNumberFormat="1" applyFont="1" applyFill="1" applyBorder="1" applyAlignment="1" applyProtection="1">
      <alignment horizontal="center" vertical="top"/>
      <protection locked="0"/>
    </xf>
    <xf numFmtId="3" fontId="5" fillId="4" borderId="0" xfId="0" applyNumberFormat="1" applyFont="1" applyFill="1" applyBorder="1" applyAlignment="1" applyProtection="1">
      <alignment horizontal="right" vertical="top"/>
      <protection locked="0"/>
    </xf>
    <xf numFmtId="0" fontId="12" fillId="4" borderId="2" xfId="0" applyFont="1" applyFill="1" applyBorder="1" applyAlignment="1" applyProtection="1">
      <alignment vertical="top"/>
    </xf>
    <xf numFmtId="0" fontId="5" fillId="4" borderId="0" xfId="0" applyFont="1" applyFill="1" applyBorder="1" applyAlignment="1" applyProtection="1">
      <alignment vertical="top"/>
    </xf>
    <xf numFmtId="0" fontId="2" fillId="4" borderId="0" xfId="0" applyFont="1" applyFill="1" applyBorder="1" applyAlignment="1" applyProtection="1">
      <alignment horizontal="center" vertical="top"/>
      <protection locked="0"/>
    </xf>
    <xf numFmtId="0" fontId="2" fillId="4" borderId="0" xfId="0" applyFont="1" applyFill="1" applyBorder="1" applyAlignment="1" applyProtection="1">
      <alignment horizontal="right" vertical="top"/>
      <protection locked="0"/>
    </xf>
    <xf numFmtId="0" fontId="5" fillId="4" borderId="0" xfId="0" applyNumberFormat="1" applyFont="1" applyFill="1" applyBorder="1" applyAlignment="1" applyProtection="1">
      <alignment horizontal="right" vertical="top"/>
      <protection locked="0"/>
    </xf>
    <xf numFmtId="0" fontId="2" fillId="4" borderId="0" xfId="0" applyFont="1" applyFill="1" applyBorder="1" applyAlignment="1" applyProtection="1">
      <alignment horizontal="center" vertical="top"/>
    </xf>
    <xf numFmtId="0" fontId="2" fillId="4" borderId="0" xfId="0" applyFont="1" applyFill="1" applyBorder="1" applyAlignment="1" applyProtection="1">
      <alignment horizontal="right" vertical="top"/>
    </xf>
    <xf numFmtId="0" fontId="21" fillId="4" borderId="1" xfId="0" applyFont="1" applyFill="1" applyBorder="1" applyAlignment="1" applyProtection="1"/>
    <xf numFmtId="0" fontId="17" fillId="4" borderId="0" xfId="0" applyFont="1" applyFill="1" applyBorder="1" applyAlignment="1" applyProtection="1">
      <alignment vertical="top"/>
    </xf>
    <xf numFmtId="3" fontId="17" fillId="4" borderId="0" xfId="0" applyNumberFormat="1" applyFont="1" applyFill="1" applyBorder="1" applyAlignment="1" applyProtection="1">
      <alignment horizontal="center" vertical="top"/>
      <protection locked="0"/>
    </xf>
    <xf numFmtId="3" fontId="17" fillId="4" borderId="0" xfId="0" applyNumberFormat="1" applyFont="1" applyFill="1" applyBorder="1" applyAlignment="1" applyProtection="1">
      <alignment horizontal="right" vertical="top"/>
    </xf>
    <xf numFmtId="0" fontId="21" fillId="4" borderId="2" xfId="0" applyFont="1" applyFill="1" applyBorder="1" applyAlignment="1" applyProtection="1">
      <alignment vertical="top"/>
    </xf>
    <xf numFmtId="0" fontId="2" fillId="4" borderId="0" xfId="0" applyFont="1" applyFill="1" applyBorder="1" applyAlignment="1" applyProtection="1">
      <alignment horizontal="left" vertical="top"/>
    </xf>
    <xf numFmtId="0" fontId="12" fillId="4" borderId="0" xfId="0" applyFont="1" applyFill="1" applyBorder="1" applyAlignment="1" applyProtection="1">
      <alignment horizontal="center" vertical="top"/>
      <protection locked="0"/>
    </xf>
    <xf numFmtId="3" fontId="17" fillId="4" borderId="0" xfId="0" applyNumberFormat="1" applyFont="1" applyFill="1" applyBorder="1" applyAlignment="1" applyProtection="1">
      <alignment horizontal="center" vertical="top"/>
    </xf>
    <xf numFmtId="3" fontId="2" fillId="4" borderId="0" xfId="0" applyNumberFormat="1" applyFont="1" applyFill="1" applyBorder="1" applyAlignment="1" applyProtection="1">
      <alignment horizontal="right" vertical="top"/>
      <protection locked="0"/>
    </xf>
    <xf numFmtId="0" fontId="21" fillId="4" borderId="3" xfId="0" applyFont="1" applyFill="1" applyBorder="1" applyAlignment="1" applyProtection="1"/>
    <xf numFmtId="0" fontId="17" fillId="4" borderId="4" xfId="0" applyFont="1" applyFill="1" applyBorder="1" applyAlignment="1" applyProtection="1">
      <alignment vertical="top"/>
    </xf>
    <xf numFmtId="3" fontId="17" fillId="4" borderId="4" xfId="0" applyNumberFormat="1" applyFont="1" applyFill="1" applyBorder="1" applyAlignment="1" applyProtection="1">
      <alignment horizontal="center" vertical="top"/>
    </xf>
    <xf numFmtId="3" fontId="17" fillId="4" borderId="4" xfId="0" applyNumberFormat="1" applyFont="1" applyFill="1" applyBorder="1" applyAlignment="1" applyProtection="1">
      <alignment horizontal="right" vertical="top"/>
    </xf>
    <xf numFmtId="0" fontId="21" fillId="4" borderId="5" xfId="0" applyFont="1" applyFill="1" applyBorder="1" applyAlignment="1" applyProtection="1">
      <alignment vertical="top"/>
    </xf>
    <xf numFmtId="3" fontId="2" fillId="4" borderId="0" xfId="0" applyNumberFormat="1" applyFont="1" applyFill="1" applyBorder="1" applyAlignment="1" applyProtection="1">
      <alignment horizontal="center" vertical="center"/>
    </xf>
    <xf numFmtId="3" fontId="2" fillId="4" borderId="0" xfId="0" applyNumberFormat="1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/>
    <xf numFmtId="0" fontId="5" fillId="4" borderId="0" xfId="0" applyFont="1" applyFill="1" applyBorder="1" applyProtection="1"/>
    <xf numFmtId="43" fontId="5" fillId="4" borderId="0" xfId="2" applyFont="1" applyFill="1" applyBorder="1" applyProtection="1"/>
    <xf numFmtId="0" fontId="5" fillId="4" borderId="0" xfId="0" applyFont="1" applyFill="1" applyBorder="1" applyAlignment="1" applyProtection="1">
      <alignment vertical="center"/>
    </xf>
    <xf numFmtId="0" fontId="19" fillId="4" borderId="0" xfId="0" applyFont="1" applyFill="1" applyBorder="1" applyAlignment="1" applyProtection="1">
      <alignment horizontal="right"/>
    </xf>
    <xf numFmtId="0" fontId="5" fillId="4" borderId="0" xfId="0" applyFont="1" applyFill="1" applyBorder="1" applyAlignment="1" applyProtection="1">
      <alignment horizontal="right"/>
    </xf>
    <xf numFmtId="43" fontId="5" fillId="4" borderId="0" xfId="2" applyFont="1" applyFill="1" applyBorder="1" applyAlignment="1" applyProtection="1">
      <alignment vertical="top"/>
    </xf>
    <xf numFmtId="0" fontId="5" fillId="4" borderId="0" xfId="0" applyFont="1" applyFill="1"/>
    <xf numFmtId="0" fontId="2" fillId="4" borderId="1" xfId="1" applyNumberFormat="1" applyFont="1" applyFill="1" applyBorder="1" applyAlignment="1">
      <alignment horizontal="centerContinuous" vertical="center"/>
    </xf>
    <xf numFmtId="0" fontId="2" fillId="4" borderId="2" xfId="1" applyNumberFormat="1" applyFont="1" applyFill="1" applyBorder="1" applyAlignment="1">
      <alignment horizontal="centerContinuous" vertical="center"/>
    </xf>
    <xf numFmtId="0" fontId="22" fillId="4" borderId="0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vertical="top" wrapText="1"/>
    </xf>
    <xf numFmtId="3" fontId="13" fillId="4" borderId="0" xfId="0" applyNumberFormat="1" applyFont="1" applyFill="1" applyBorder="1" applyAlignment="1" applyProtection="1">
      <alignment horizontal="right" vertical="top"/>
      <protection locked="0"/>
    </xf>
    <xf numFmtId="3" fontId="13" fillId="4" borderId="0" xfId="0" applyNumberFormat="1" applyFont="1" applyFill="1" applyBorder="1" applyAlignment="1" applyProtection="1">
      <alignment horizontal="right" vertical="top"/>
    </xf>
    <xf numFmtId="0" fontId="13" fillId="4" borderId="0" xfId="0" applyFont="1" applyFill="1" applyBorder="1" applyAlignment="1">
      <alignment horizontal="left" vertical="top" wrapText="1"/>
    </xf>
    <xf numFmtId="3" fontId="12" fillId="4" borderId="0" xfId="0" applyNumberFormat="1" applyFont="1" applyFill="1" applyBorder="1" applyAlignment="1">
      <alignment horizontal="right" vertical="top"/>
    </xf>
    <xf numFmtId="3" fontId="13" fillId="4" borderId="0" xfId="0" applyNumberFormat="1" applyFont="1" applyFill="1" applyBorder="1" applyAlignment="1">
      <alignment horizontal="right" vertical="top"/>
    </xf>
    <xf numFmtId="3" fontId="12" fillId="4" borderId="0" xfId="0" applyNumberFormat="1" applyFont="1" applyFill="1" applyBorder="1" applyAlignment="1" applyProtection="1">
      <alignment horizontal="right" vertical="top"/>
      <protection locked="0"/>
    </xf>
    <xf numFmtId="3" fontId="13" fillId="4" borderId="14" xfId="0" applyNumberFormat="1" applyFont="1" applyFill="1" applyBorder="1" applyAlignment="1">
      <alignment horizontal="right" vertical="top"/>
    </xf>
    <xf numFmtId="0" fontId="19" fillId="4" borderId="0" xfId="0" applyFont="1" applyFill="1" applyAlignment="1">
      <alignment horizontal="center"/>
    </xf>
    <xf numFmtId="0" fontId="13" fillId="4" borderId="3" xfId="0" applyFont="1" applyFill="1" applyBorder="1" applyAlignment="1">
      <alignment vertical="top"/>
    </xf>
    <xf numFmtId="3" fontId="13" fillId="4" borderId="4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vertical="top" wrapText="1"/>
    </xf>
    <xf numFmtId="0" fontId="12" fillId="4" borderId="6" xfId="0" applyFont="1" applyFill="1" applyBorder="1" applyAlignment="1">
      <alignment vertical="top"/>
    </xf>
    <xf numFmtId="0" fontId="2" fillId="4" borderId="6" xfId="0" applyFont="1" applyFill="1" applyBorder="1" applyAlignment="1">
      <alignment vertical="top" wrapText="1"/>
    </xf>
    <xf numFmtId="0" fontId="5" fillId="4" borderId="0" xfId="0" applyFont="1" applyFill="1" applyAlignment="1">
      <alignment wrapText="1"/>
    </xf>
    <xf numFmtId="43" fontId="5" fillId="4" borderId="0" xfId="2" applyNumberFormat="1" applyFont="1" applyFill="1" applyAlignment="1">
      <alignment horizontal="center"/>
    </xf>
    <xf numFmtId="0" fontId="12" fillId="0" borderId="0" xfId="0" applyFont="1"/>
    <xf numFmtId="0" fontId="5" fillId="4" borderId="0" xfId="0" applyNumberFormat="1" applyFont="1" applyFill="1" applyBorder="1" applyAlignment="1" applyProtection="1">
      <protection locked="0"/>
    </xf>
    <xf numFmtId="0" fontId="2" fillId="4" borderId="4" xfId="0" applyNumberFormat="1" applyFont="1" applyFill="1" applyBorder="1" applyAlignment="1" applyProtection="1">
      <protection locked="0"/>
    </xf>
    <xf numFmtId="0" fontId="12" fillId="4" borderId="11" xfId="0" applyFont="1" applyFill="1" applyBorder="1" applyAlignment="1">
      <alignment horizontal="justify" vertical="center" wrapText="1"/>
    </xf>
    <xf numFmtId="0" fontId="12" fillId="4" borderId="8" xfId="0" applyFont="1" applyFill="1" applyBorder="1" applyAlignment="1">
      <alignment horizontal="justify" vertical="center" wrapText="1"/>
    </xf>
    <xf numFmtId="0" fontId="12" fillId="4" borderId="17" xfId="0" applyFont="1" applyFill="1" applyBorder="1" applyAlignment="1">
      <alignment horizontal="justify" vertical="center" wrapText="1"/>
    </xf>
    <xf numFmtId="0" fontId="12" fillId="4" borderId="19" xfId="0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12" fillId="4" borderId="2" xfId="0" applyFont="1" applyFill="1" applyBorder="1" applyAlignment="1">
      <alignment horizontal="justify" vertical="center" wrapText="1"/>
    </xf>
    <xf numFmtId="0" fontId="12" fillId="4" borderId="18" xfId="0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horizontal="justify" vertical="center" wrapText="1"/>
    </xf>
    <xf numFmtId="0" fontId="13" fillId="4" borderId="2" xfId="0" applyFont="1" applyFill="1" applyBorder="1" applyAlignment="1">
      <alignment horizontal="justify" vertical="center" wrapText="1"/>
    </xf>
    <xf numFmtId="0" fontId="13" fillId="4" borderId="3" xfId="0" applyFont="1" applyFill="1" applyBorder="1" applyAlignment="1">
      <alignment horizontal="justify" vertical="center" wrapText="1"/>
    </xf>
    <xf numFmtId="0" fontId="13" fillId="4" borderId="5" xfId="0" applyFont="1" applyFill="1" applyBorder="1" applyAlignment="1">
      <alignment horizontal="justify" vertical="center" wrapText="1"/>
    </xf>
    <xf numFmtId="0" fontId="12" fillId="4" borderId="2" xfId="0" applyFont="1" applyFill="1" applyBorder="1" applyAlignment="1">
      <alignment horizontal="right" vertical="center" wrapText="1"/>
    </xf>
    <xf numFmtId="0" fontId="13" fillId="4" borderId="2" xfId="0" applyFont="1" applyFill="1" applyBorder="1" applyAlignment="1">
      <alignment horizontal="right" vertical="center" wrapText="1"/>
    </xf>
    <xf numFmtId="0" fontId="13" fillId="4" borderId="18" xfId="0" applyFont="1" applyFill="1" applyBorder="1" applyAlignment="1">
      <alignment horizontal="right" vertical="center" wrapText="1"/>
    </xf>
    <xf numFmtId="0" fontId="12" fillId="4" borderId="0" xfId="0" applyFont="1" applyFill="1" applyBorder="1" applyAlignment="1">
      <alignment horizontal="justify" vertical="center" wrapText="1"/>
    </xf>
    <xf numFmtId="0" fontId="12" fillId="4" borderId="3" xfId="0" applyFont="1" applyFill="1" applyBorder="1" applyAlignment="1">
      <alignment horizontal="justify" vertical="center" wrapText="1"/>
    </xf>
    <xf numFmtId="0" fontId="12" fillId="4" borderId="4" xfId="0" applyFont="1" applyFill="1" applyBorder="1" applyAlignment="1">
      <alignment horizontal="justify" vertical="center" wrapText="1"/>
    </xf>
    <xf numFmtId="0" fontId="12" fillId="4" borderId="5" xfId="0" applyFont="1" applyFill="1" applyBorder="1" applyAlignment="1">
      <alignment horizontal="justify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3" fillId="4" borderId="0" xfId="0" applyFont="1" applyFill="1"/>
    <xf numFmtId="0" fontId="13" fillId="4" borderId="9" xfId="0" applyFont="1" applyFill="1" applyBorder="1" applyAlignment="1">
      <alignment horizontal="justify" vertical="center" wrapText="1"/>
    </xf>
    <xf numFmtId="0" fontId="13" fillId="4" borderId="19" xfId="0" applyFont="1" applyFill="1" applyBorder="1" applyAlignment="1">
      <alignment horizontal="right" vertical="center" wrapText="1"/>
    </xf>
    <xf numFmtId="0" fontId="13" fillId="0" borderId="0" xfId="0" applyFont="1"/>
    <xf numFmtId="0" fontId="12" fillId="0" borderId="4" xfId="0" applyFont="1" applyBorder="1"/>
    <xf numFmtId="0" fontId="12" fillId="4" borderId="11" xfId="0" applyFont="1" applyFill="1" applyBorder="1" applyAlignment="1">
      <alignment horizontal="left" vertical="center" wrapText="1"/>
    </xf>
    <xf numFmtId="0" fontId="13" fillId="4" borderId="18" xfId="0" applyFont="1" applyFill="1" applyBorder="1" applyAlignment="1">
      <alignment horizontal="right" vertical="top" wrapText="1"/>
    </xf>
    <xf numFmtId="0" fontId="12" fillId="0" borderId="0" xfId="0" applyFont="1" applyAlignment="1">
      <alignment vertical="top"/>
    </xf>
    <xf numFmtId="0" fontId="12" fillId="4" borderId="1" xfId="0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justify" vertical="top"/>
    </xf>
    <xf numFmtId="0" fontId="12" fillId="4" borderId="18" xfId="0" applyFont="1" applyFill="1" applyBorder="1" applyAlignment="1">
      <alignment horizontal="right" vertical="top" wrapText="1"/>
    </xf>
    <xf numFmtId="0" fontId="13" fillId="4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2" fillId="4" borderId="18" xfId="0" applyFont="1" applyFill="1" applyBorder="1" applyAlignment="1">
      <alignment horizontal="right" vertical="top"/>
    </xf>
    <xf numFmtId="43" fontId="13" fillId="4" borderId="18" xfId="2" applyFont="1" applyFill="1" applyBorder="1" applyAlignment="1">
      <alignment horizontal="right" vertical="top"/>
    </xf>
    <xf numFmtId="43" fontId="12" fillId="4" borderId="18" xfId="2" applyFont="1" applyFill="1" applyBorder="1" applyAlignment="1">
      <alignment horizontal="right" vertical="top"/>
    </xf>
    <xf numFmtId="0" fontId="12" fillId="4" borderId="3" xfId="0" applyFont="1" applyFill="1" applyBorder="1" applyAlignment="1">
      <alignment horizontal="left" vertical="top"/>
    </xf>
    <xf numFmtId="0" fontId="12" fillId="4" borderId="5" xfId="0" applyFont="1" applyFill="1" applyBorder="1" applyAlignment="1">
      <alignment vertical="top"/>
    </xf>
    <xf numFmtId="43" fontId="12" fillId="4" borderId="19" xfId="2" applyFont="1" applyFill="1" applyBorder="1" applyAlignment="1">
      <alignment horizontal="right" vertical="top"/>
    </xf>
    <xf numFmtId="0" fontId="13" fillId="4" borderId="3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vertical="top"/>
    </xf>
    <xf numFmtId="43" fontId="13" fillId="4" borderId="19" xfId="2" applyFont="1" applyFill="1" applyBorder="1" applyAlignment="1">
      <alignment horizontal="right" vertical="top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43" fontId="13" fillId="4" borderId="18" xfId="2" applyFont="1" applyFill="1" applyBorder="1" applyAlignment="1">
      <alignment horizontal="right" vertical="center" wrapText="1"/>
    </xf>
    <xf numFmtId="0" fontId="13" fillId="4" borderId="10" xfId="0" applyFont="1" applyFill="1" applyBorder="1" applyAlignment="1">
      <alignment horizontal="justify" vertical="center" wrapText="1"/>
    </xf>
    <xf numFmtId="43" fontId="13" fillId="4" borderId="16" xfId="2" applyFont="1" applyFill="1" applyBorder="1" applyAlignment="1">
      <alignment vertical="center" wrapText="1"/>
    </xf>
    <xf numFmtId="0" fontId="19" fillId="0" borderId="0" xfId="0" applyFont="1" applyAlignment="1">
      <alignment horizontal="center"/>
    </xf>
    <xf numFmtId="43" fontId="12" fillId="4" borderId="17" xfId="2" applyFont="1" applyFill="1" applyBorder="1" applyAlignment="1">
      <alignment horizontal="justify" vertical="center" wrapText="1"/>
    </xf>
    <xf numFmtId="43" fontId="12" fillId="4" borderId="19" xfId="2" applyFont="1" applyFill="1" applyBorder="1" applyAlignment="1">
      <alignment horizontal="justify" vertical="center" wrapText="1"/>
    </xf>
    <xf numFmtId="43" fontId="13" fillId="4" borderId="19" xfId="2" applyFont="1" applyFill="1" applyBorder="1" applyAlignment="1">
      <alignment horizontal="right" vertical="center" wrapText="1"/>
    </xf>
    <xf numFmtId="0" fontId="12" fillId="4" borderId="18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justify" vertical="top" wrapText="1"/>
    </xf>
    <xf numFmtId="43" fontId="12" fillId="4" borderId="18" xfId="2" applyFont="1" applyFill="1" applyBorder="1" applyAlignment="1">
      <alignment horizontal="right" vertical="top" wrapText="1"/>
    </xf>
    <xf numFmtId="0" fontId="12" fillId="4" borderId="3" xfId="0" applyFont="1" applyFill="1" applyBorder="1" applyAlignment="1">
      <alignment horizontal="justify" vertical="top" wrapText="1"/>
    </xf>
    <xf numFmtId="43" fontId="12" fillId="4" borderId="19" xfId="2" applyFont="1" applyFill="1" applyBorder="1" applyAlignment="1">
      <alignment horizontal="justify" vertical="top" wrapText="1"/>
    </xf>
    <xf numFmtId="0" fontId="13" fillId="4" borderId="3" xfId="0" applyFont="1" applyFill="1" applyBorder="1" applyAlignment="1">
      <alignment horizontal="justify" vertical="top" wrapText="1"/>
    </xf>
    <xf numFmtId="0" fontId="13" fillId="4" borderId="5" xfId="0" applyFont="1" applyFill="1" applyBorder="1" applyAlignment="1">
      <alignment horizontal="justify" vertical="top" wrapText="1"/>
    </xf>
    <xf numFmtId="43" fontId="13" fillId="4" borderId="19" xfId="2" applyFont="1" applyFill="1" applyBorder="1" applyAlignment="1">
      <alignment horizontal="right" vertical="top" wrapText="1"/>
    </xf>
    <xf numFmtId="0" fontId="13" fillId="4" borderId="0" xfId="4" applyFont="1" applyFill="1"/>
    <xf numFmtId="0" fontId="13" fillId="4" borderId="0" xfId="4" applyFont="1" applyFill="1" applyAlignment="1">
      <alignment horizontal="center"/>
    </xf>
    <xf numFmtId="0" fontId="13" fillId="4" borderId="0" xfId="4" applyFont="1" applyFill="1" applyAlignment="1"/>
    <xf numFmtId="0" fontId="12" fillId="4" borderId="0" xfId="4" applyFont="1" applyFill="1"/>
    <xf numFmtId="0" fontId="26" fillId="4" borderId="11" xfId="4" applyFont="1" applyFill="1" applyBorder="1"/>
    <xf numFmtId="0" fontId="26" fillId="4" borderId="7" xfId="4" applyFont="1" applyFill="1" applyBorder="1"/>
    <xf numFmtId="43" fontId="26" fillId="4" borderId="17" xfId="2" applyFont="1" applyFill="1" applyBorder="1" applyAlignment="1">
      <alignment horizontal="center"/>
    </xf>
    <xf numFmtId="43" fontId="25" fillId="4" borderId="18" xfId="2" applyFont="1" applyFill="1" applyBorder="1" applyAlignment="1">
      <alignment vertical="center" wrapText="1"/>
    </xf>
    <xf numFmtId="0" fontId="26" fillId="4" borderId="1" xfId="4" applyFont="1" applyFill="1" applyBorder="1" applyAlignment="1">
      <alignment horizontal="center" vertical="center"/>
    </xf>
    <xf numFmtId="0" fontId="27" fillId="4" borderId="0" xfId="4" applyFont="1" applyFill="1"/>
    <xf numFmtId="0" fontId="26" fillId="4" borderId="3" xfId="4" applyFont="1" applyFill="1" applyBorder="1" applyAlignment="1">
      <alignment horizontal="center" vertical="center"/>
    </xf>
    <xf numFmtId="0" fontId="26" fillId="4" borderId="4" xfId="4" applyFont="1" applyFill="1" applyBorder="1" applyAlignment="1">
      <alignment horizontal="center" vertical="center"/>
    </xf>
    <xf numFmtId="43" fontId="26" fillId="4" borderId="19" xfId="2" applyFont="1" applyFill="1" applyBorder="1" applyAlignment="1">
      <alignment horizontal="center"/>
    </xf>
    <xf numFmtId="0" fontId="27" fillId="4" borderId="9" xfId="4" applyFont="1" applyFill="1" applyBorder="1" applyAlignment="1">
      <alignment horizontal="centerContinuous"/>
    </xf>
    <xf numFmtId="0" fontId="27" fillId="4" borderId="6" xfId="4" applyFont="1" applyFill="1" applyBorder="1" applyAlignment="1">
      <alignment horizontal="centerContinuous"/>
    </xf>
    <xf numFmtId="0" fontId="27" fillId="4" borderId="10" xfId="4" applyFont="1" applyFill="1" applyBorder="1" applyAlignment="1">
      <alignment horizontal="left" wrapText="1"/>
    </xf>
    <xf numFmtId="0" fontId="5" fillId="4" borderId="7" xfId="0" applyFont="1" applyFill="1" applyBorder="1" applyAlignment="1">
      <alignment vertical="top" wrapText="1"/>
    </xf>
    <xf numFmtId="43" fontId="5" fillId="4" borderId="7" xfId="2" applyFont="1" applyFill="1" applyBorder="1" applyAlignment="1">
      <alignment vertical="top" wrapText="1"/>
    </xf>
    <xf numFmtId="0" fontId="27" fillId="4" borderId="0" xfId="4" applyFont="1" applyFill="1" applyBorder="1" applyAlignment="1">
      <alignment horizontal="left"/>
    </xf>
    <xf numFmtId="43" fontId="24" fillId="4" borderId="18" xfId="2" applyFont="1" applyFill="1" applyBorder="1" applyAlignment="1">
      <alignment vertical="center" wrapText="1"/>
    </xf>
    <xf numFmtId="0" fontId="13" fillId="4" borderId="0" xfId="0" applyFont="1" applyFill="1" applyBorder="1"/>
    <xf numFmtId="0" fontId="26" fillId="4" borderId="0" xfId="4" applyFont="1" applyFill="1" applyBorder="1" applyAlignment="1">
      <alignment horizontal="center" vertical="center"/>
    </xf>
    <xf numFmtId="0" fontId="27" fillId="4" borderId="10" xfId="4" applyFont="1" applyFill="1" applyBorder="1" applyAlignment="1">
      <alignment horizontal="left" wrapText="1" indent="1"/>
    </xf>
    <xf numFmtId="0" fontId="12" fillId="4" borderId="0" xfId="0" applyFont="1" applyFill="1" applyBorder="1" applyAlignment="1">
      <alignment horizontal="centerContinuous"/>
    </xf>
    <xf numFmtId="0" fontId="2" fillId="4" borderId="0" xfId="3" applyFont="1" applyFill="1" applyBorder="1" applyAlignment="1">
      <alignment horizontal="center" vertical="top"/>
    </xf>
    <xf numFmtId="0" fontId="5" fillId="4" borderId="0" xfId="3" applyFont="1" applyFill="1" applyBorder="1" applyAlignment="1">
      <alignment horizontal="centerContinuous" vertical="center"/>
    </xf>
    <xf numFmtId="0" fontId="5" fillId="4" borderId="0" xfId="3" applyFont="1" applyFill="1" applyBorder="1" applyAlignment="1">
      <alignment horizontal="center" vertical="top"/>
    </xf>
    <xf numFmtId="0" fontId="5" fillId="4" borderId="0" xfId="3" applyFont="1" applyFill="1" applyBorder="1" applyAlignment="1">
      <alignment vertical="top"/>
    </xf>
    <xf numFmtId="3" fontId="5" fillId="4" borderId="0" xfId="3" applyNumberFormat="1" applyFont="1" applyFill="1" applyBorder="1" applyAlignment="1">
      <alignment vertical="top"/>
    </xf>
    <xf numFmtId="3" fontId="2" fillId="4" borderId="0" xfId="3" applyNumberFormat="1" applyFont="1" applyFill="1" applyBorder="1" applyAlignment="1">
      <alignment vertical="top"/>
    </xf>
    <xf numFmtId="3" fontId="5" fillId="4" borderId="0" xfId="3" applyNumberFormat="1" applyFont="1" applyFill="1" applyBorder="1" applyAlignment="1" applyProtection="1">
      <alignment vertical="top"/>
      <protection locked="0"/>
    </xf>
    <xf numFmtId="0" fontId="5" fillId="4" borderId="0" xfId="3" applyFont="1" applyFill="1" applyBorder="1" applyAlignment="1">
      <alignment horizontal="left" vertical="top"/>
    </xf>
    <xf numFmtId="0" fontId="2" fillId="4" borderId="0" xfId="3" applyFont="1" applyFill="1" applyBorder="1" applyAlignment="1">
      <alignment horizontal="left" vertical="top"/>
    </xf>
    <xf numFmtId="3" fontId="2" fillId="4" borderId="0" xfId="3" applyNumberFormat="1" applyFont="1" applyFill="1" applyBorder="1" applyAlignment="1">
      <alignment horizontal="right" vertical="top" wrapText="1"/>
    </xf>
    <xf numFmtId="0" fontId="12" fillId="4" borderId="1" xfId="0" applyFont="1" applyFill="1" applyBorder="1" applyAlignment="1">
      <alignment horizontal="left" vertical="top" wrapText="1"/>
    </xf>
    <xf numFmtId="0" fontId="12" fillId="4" borderId="0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wrapText="1"/>
    </xf>
    <xf numFmtId="0" fontId="12" fillId="4" borderId="0" xfId="0" applyFont="1" applyFill="1" applyAlignment="1">
      <alignment horizontal="left" wrapText="1"/>
    </xf>
    <xf numFmtId="0" fontId="2" fillId="4" borderId="4" xfId="3" applyFont="1" applyFill="1" applyBorder="1" applyAlignment="1">
      <alignment vertical="top"/>
    </xf>
    <xf numFmtId="3" fontId="5" fillId="4" borderId="4" xfId="3" applyNumberFormat="1" applyFont="1" applyFill="1" applyBorder="1" applyAlignment="1">
      <alignment vertical="top"/>
    </xf>
    <xf numFmtId="0" fontId="5" fillId="0" borderId="0" xfId="0" applyFont="1" applyFill="1"/>
    <xf numFmtId="43" fontId="12" fillId="4" borderId="0" xfId="2" applyFont="1" applyFill="1" applyAlignment="1">
      <alignment horizontal="right" wrapText="1"/>
    </xf>
    <xf numFmtId="43" fontId="12" fillId="4" borderId="4" xfId="2" applyFont="1" applyFill="1" applyBorder="1"/>
    <xf numFmtId="3" fontId="19" fillId="4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0" fontId="5" fillId="4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vertical="top" wrapText="1"/>
    </xf>
    <xf numFmtId="0" fontId="2" fillId="4" borderId="0" xfId="0" applyFont="1" applyFill="1" applyBorder="1" applyAlignment="1">
      <alignment horizontal="left" vertical="top" wrapText="1"/>
    </xf>
    <xf numFmtId="0" fontId="17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horizontal="left" vertical="top"/>
    </xf>
    <xf numFmtId="0" fontId="12" fillId="0" borderId="0" xfId="0" applyFont="1" applyAlignment="1">
      <alignment horizontal="center"/>
    </xf>
    <xf numFmtId="0" fontId="8" fillId="4" borderId="0" xfId="0" applyFont="1" applyFill="1"/>
    <xf numFmtId="49" fontId="4" fillId="4" borderId="16" xfId="0" applyNumberFormat="1" applyFont="1" applyFill="1" applyBorder="1" applyAlignment="1">
      <alignment horizontal="left"/>
    </xf>
    <xf numFmtId="49" fontId="4" fillId="4" borderId="18" xfId="0" applyNumberFormat="1" applyFont="1" applyFill="1" applyBorder="1" applyAlignment="1">
      <alignment horizontal="left"/>
    </xf>
    <xf numFmtId="167" fontId="8" fillId="4" borderId="18" xfId="0" applyNumberFormat="1" applyFont="1" applyFill="1" applyBorder="1"/>
    <xf numFmtId="168" fontId="8" fillId="4" borderId="18" xfId="0" applyNumberFormat="1" applyFont="1" applyFill="1" applyBorder="1"/>
    <xf numFmtId="49" fontId="4" fillId="4" borderId="17" xfId="0" applyNumberFormat="1" applyFont="1" applyFill="1" applyBorder="1" applyAlignment="1">
      <alignment horizontal="left"/>
    </xf>
    <xf numFmtId="167" fontId="8" fillId="4" borderId="17" xfId="0" applyNumberFormat="1" applyFont="1" applyFill="1" applyBorder="1"/>
    <xf numFmtId="49" fontId="4" fillId="4" borderId="19" xfId="0" applyNumberFormat="1" applyFont="1" applyFill="1" applyBorder="1" applyAlignment="1">
      <alignment horizontal="left"/>
    </xf>
    <xf numFmtId="167" fontId="8" fillId="4" borderId="19" xfId="0" applyNumberFormat="1" applyFont="1" applyFill="1" applyBorder="1"/>
    <xf numFmtId="0" fontId="8" fillId="4" borderId="0" xfId="0" applyFont="1" applyFill="1" applyBorder="1"/>
    <xf numFmtId="167" fontId="4" fillId="4" borderId="0" xfId="0" applyNumberFormat="1" applyFont="1" applyFill="1" applyBorder="1"/>
    <xf numFmtId="0" fontId="2" fillId="4" borderId="4" xfId="0" applyFont="1" applyFill="1" applyBorder="1" applyAlignment="1"/>
    <xf numFmtId="0" fontId="13" fillId="7" borderId="9" xfId="0" applyFont="1" applyFill="1" applyBorder="1" applyAlignment="1">
      <alignment horizontal="center"/>
    </xf>
    <xf numFmtId="0" fontId="12" fillId="4" borderId="11" xfId="0" applyFont="1" applyFill="1" applyBorder="1"/>
    <xf numFmtId="0" fontId="12" fillId="0" borderId="7" xfId="0" applyFont="1" applyBorder="1"/>
    <xf numFmtId="0" fontId="12" fillId="0" borderId="8" xfId="0" applyFont="1" applyBorder="1"/>
    <xf numFmtId="0" fontId="12" fillId="0" borderId="0" xfId="0" applyFont="1" applyBorder="1"/>
    <xf numFmtId="0" fontId="12" fillId="0" borderId="2" xfId="0" applyFont="1" applyBorder="1"/>
    <xf numFmtId="0" fontId="12" fillId="0" borderId="5" xfId="0" applyFont="1" applyBorder="1"/>
    <xf numFmtId="0" fontId="28" fillId="0" borderId="4" xfId="0" applyFont="1" applyBorder="1"/>
    <xf numFmtId="43" fontId="5" fillId="4" borderId="4" xfId="2" applyFont="1" applyFill="1" applyBorder="1" applyAlignment="1" applyProtection="1">
      <protection locked="0"/>
    </xf>
    <xf numFmtId="43" fontId="5" fillId="4" borderId="0" xfId="2" applyFont="1" applyFill="1" applyBorder="1" applyAlignment="1" applyProtection="1">
      <protection locked="0"/>
    </xf>
    <xf numFmtId="0" fontId="12" fillId="4" borderId="4" xfId="0" applyFont="1" applyFill="1" applyBorder="1" applyAlignment="1" applyProtection="1">
      <protection locked="0"/>
    </xf>
    <xf numFmtId="0" fontId="12" fillId="0" borderId="0" xfId="0" applyFont="1" applyAlignment="1"/>
    <xf numFmtId="0" fontId="12" fillId="0" borderId="0" xfId="0" applyFont="1" applyBorder="1" applyAlignment="1"/>
    <xf numFmtId="0" fontId="25" fillId="4" borderId="0" xfId="0" applyFont="1" applyFill="1" applyAlignment="1">
      <alignment vertical="center"/>
    </xf>
    <xf numFmtId="0" fontId="2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vertical="center" wrapText="1"/>
    </xf>
    <xf numFmtId="0" fontId="4" fillId="4" borderId="0" xfId="0" applyFont="1" applyFill="1" applyBorder="1" applyAlignment="1">
      <alignment horizontal="left" vertical="center"/>
    </xf>
    <xf numFmtId="0" fontId="29" fillId="0" borderId="0" xfId="0" applyFont="1" applyAlignment="1">
      <alignment horizontal="center"/>
    </xf>
    <xf numFmtId="0" fontId="13" fillId="0" borderId="0" xfId="0" applyFont="1" applyAlignment="1">
      <alignment horizontal="justify"/>
    </xf>
    <xf numFmtId="0" fontId="2" fillId="4" borderId="0" xfId="0" applyFont="1" applyFill="1" applyBorder="1" applyAlignment="1">
      <alignment horizontal="left" vertical="center"/>
    </xf>
    <xf numFmtId="0" fontId="2" fillId="7" borderId="0" xfId="3" applyFont="1" applyFill="1" applyBorder="1" applyAlignment="1"/>
    <xf numFmtId="0" fontId="13" fillId="7" borderId="0" xfId="0" applyFont="1" applyFill="1" applyBorder="1" applyAlignment="1"/>
    <xf numFmtId="0" fontId="12" fillId="7" borderId="0" xfId="0" applyFont="1" applyFill="1" applyBorder="1"/>
    <xf numFmtId="0" fontId="12" fillId="7" borderId="0" xfId="0" applyFont="1" applyFill="1"/>
    <xf numFmtId="0" fontId="5" fillId="7" borderId="9" xfId="0" applyFont="1" applyFill="1" applyBorder="1" applyAlignment="1">
      <alignment horizontal="center" vertical="center"/>
    </xf>
    <xf numFmtId="165" fontId="2" fillId="7" borderId="6" xfId="2" applyNumberFormat="1" applyFont="1" applyFill="1" applyBorder="1" applyAlignment="1">
      <alignment horizontal="center" vertical="center"/>
    </xf>
    <xf numFmtId="0" fontId="2" fillId="7" borderId="6" xfId="3" applyFont="1" applyFill="1" applyBorder="1" applyAlignment="1">
      <alignment horizontal="center" vertical="center"/>
    </xf>
    <xf numFmtId="0" fontId="2" fillId="7" borderId="10" xfId="3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vertical="top"/>
    </xf>
    <xf numFmtId="0" fontId="12" fillId="7" borderId="0" xfId="0" applyFont="1" applyFill="1" applyBorder="1" applyAlignment="1">
      <alignment horizontal="right" vertical="top"/>
    </xf>
    <xf numFmtId="0" fontId="2" fillId="7" borderId="0" xfId="0" applyFont="1" applyFill="1" applyBorder="1" applyAlignment="1"/>
    <xf numFmtId="0" fontId="2" fillId="7" borderId="0" xfId="1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>
      <alignment horizontal="center"/>
    </xf>
    <xf numFmtId="0" fontId="5" fillId="7" borderId="8" xfId="0" applyFont="1" applyFill="1" applyBorder="1"/>
    <xf numFmtId="0" fontId="5" fillId="7" borderId="2" xfId="0" applyFont="1" applyFill="1" applyBorder="1"/>
    <xf numFmtId="0" fontId="12" fillId="7" borderId="0" xfId="0" applyFont="1" applyFill="1" applyBorder="1" applyAlignment="1"/>
    <xf numFmtId="0" fontId="2" fillId="4" borderId="0" xfId="0" applyNumberFormat="1" applyFont="1" applyFill="1" applyBorder="1" applyAlignment="1" applyProtection="1">
      <protection locked="0"/>
    </xf>
    <xf numFmtId="0" fontId="15" fillId="7" borderId="11" xfId="3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7" xfId="3" applyFont="1" applyFill="1" applyBorder="1" applyAlignment="1">
      <alignment horizontal="center" vertical="center" wrapText="1"/>
    </xf>
    <xf numFmtId="0" fontId="2" fillId="7" borderId="8" xfId="3" applyFont="1" applyFill="1" applyBorder="1" applyAlignment="1">
      <alignment horizontal="center" vertical="center" wrapText="1"/>
    </xf>
    <xf numFmtId="0" fontId="15" fillId="7" borderId="3" xfId="3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4" xfId="3" applyFont="1" applyFill="1" applyBorder="1" applyAlignment="1">
      <alignment horizontal="center" vertical="center" wrapText="1"/>
    </xf>
    <xf numFmtId="0" fontId="2" fillId="7" borderId="5" xfId="3" applyFont="1" applyFill="1" applyBorder="1" applyAlignment="1">
      <alignment horizontal="center" vertical="center" wrapText="1"/>
    </xf>
    <xf numFmtId="0" fontId="12" fillId="7" borderId="0" xfId="0" applyFont="1" applyFill="1" applyBorder="1" applyAlignment="1" applyProtection="1"/>
    <xf numFmtId="0" fontId="2" fillId="7" borderId="0" xfId="3" applyFont="1" applyFill="1" applyBorder="1" applyAlignment="1" applyProtection="1"/>
    <xf numFmtId="0" fontId="2" fillId="7" borderId="0" xfId="1" applyNumberFormat="1" applyFont="1" applyFill="1" applyBorder="1" applyAlignment="1" applyProtection="1">
      <alignment horizontal="centerContinuous" vertical="center"/>
    </xf>
    <xf numFmtId="0" fontId="2" fillId="7" borderId="0" xfId="0" applyFont="1" applyFill="1" applyBorder="1" applyAlignment="1" applyProtection="1">
      <alignment horizontal="centerContinuous"/>
    </xf>
    <xf numFmtId="0" fontId="2" fillId="7" borderId="9" xfId="3" applyFont="1" applyFill="1" applyBorder="1" applyAlignment="1" applyProtection="1">
      <alignment horizontal="center" vertical="center" wrapText="1"/>
    </xf>
    <xf numFmtId="0" fontId="2" fillId="7" borderId="6" xfId="3" applyFont="1" applyFill="1" applyBorder="1" applyAlignment="1" applyProtection="1">
      <alignment horizontal="center" vertical="center" wrapText="1"/>
    </xf>
    <xf numFmtId="0" fontId="2" fillId="7" borderId="6" xfId="0" applyFont="1" applyFill="1" applyBorder="1" applyAlignment="1" applyProtection="1">
      <alignment horizontal="center" vertical="center" wrapText="1"/>
    </xf>
    <xf numFmtId="0" fontId="2" fillId="7" borderId="10" xfId="3" applyFont="1" applyFill="1" applyBorder="1" applyAlignment="1" applyProtection="1">
      <alignment horizontal="center" vertical="center" wrapText="1"/>
    </xf>
    <xf numFmtId="0" fontId="5" fillId="7" borderId="0" xfId="0" applyFont="1" applyFill="1"/>
    <xf numFmtId="165" fontId="2" fillId="7" borderId="9" xfId="2" applyNumberFormat="1" applyFont="1" applyFill="1" applyBorder="1" applyAlignment="1">
      <alignment horizontal="center" vertical="center" wrapText="1"/>
    </xf>
    <xf numFmtId="165" fontId="2" fillId="7" borderId="6" xfId="2" applyNumberFormat="1" applyFont="1" applyFill="1" applyBorder="1" applyAlignment="1">
      <alignment horizontal="center" vertical="center" wrapText="1"/>
    </xf>
    <xf numFmtId="165" fontId="2" fillId="7" borderId="10" xfId="2" applyNumberFormat="1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5" fillId="7" borderId="10" xfId="0" applyFont="1" applyFill="1" applyBorder="1"/>
    <xf numFmtId="37" fontId="2" fillId="7" borderId="16" xfId="4" applyNumberFormat="1" applyFont="1" applyFill="1" applyBorder="1" applyAlignment="1">
      <alignment horizontal="center" vertical="center"/>
    </xf>
    <xf numFmtId="37" fontId="2" fillId="7" borderId="16" xfId="4" applyNumberFormat="1" applyFont="1" applyFill="1" applyBorder="1" applyAlignment="1">
      <alignment horizontal="center" wrapText="1"/>
    </xf>
    <xf numFmtId="0" fontId="30" fillId="4" borderId="4" xfId="0" applyNumberFormat="1" applyFont="1" applyFill="1" applyBorder="1" applyAlignment="1" applyProtection="1">
      <protection locked="0"/>
    </xf>
    <xf numFmtId="0" fontId="5" fillId="0" borderId="4" xfId="0" applyFont="1" applyFill="1" applyBorder="1"/>
    <xf numFmtId="0" fontId="13" fillId="4" borderId="4" xfId="4" applyFont="1" applyFill="1" applyBorder="1" applyAlignment="1">
      <alignment horizontal="center"/>
    </xf>
    <xf numFmtId="0" fontId="13" fillId="4" borderId="0" xfId="4" applyFont="1" applyFill="1" applyBorder="1"/>
    <xf numFmtId="0" fontId="13" fillId="4" borderId="0" xfId="4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 vertical="center" wrapText="1"/>
    </xf>
    <xf numFmtId="0" fontId="9" fillId="4" borderId="0" xfId="0" applyFont="1" applyFill="1" applyBorder="1"/>
    <xf numFmtId="0" fontId="9" fillId="4" borderId="0" xfId="0" applyFont="1" applyFill="1"/>
    <xf numFmtId="0" fontId="5" fillId="0" borderId="0" xfId="0" applyFont="1" applyFill="1" applyBorder="1"/>
    <xf numFmtId="43" fontId="25" fillId="4" borderId="16" xfId="2" applyFont="1" applyFill="1" applyBorder="1" applyAlignment="1">
      <alignment vertical="center" wrapText="1"/>
    </xf>
    <xf numFmtId="49" fontId="31" fillId="4" borderId="19" xfId="0" applyNumberFormat="1" applyFont="1" applyFill="1" applyBorder="1" applyAlignment="1">
      <alignment horizontal="left"/>
    </xf>
    <xf numFmtId="49" fontId="31" fillId="4" borderId="18" xfId="0" applyNumberFormat="1" applyFont="1" applyFill="1" applyBorder="1" applyAlignment="1">
      <alignment horizontal="left"/>
    </xf>
    <xf numFmtId="167" fontId="0" fillId="4" borderId="18" xfId="0" applyNumberFormat="1" applyFill="1" applyBorder="1"/>
    <xf numFmtId="167" fontId="0" fillId="4" borderId="17" xfId="0" applyNumberFormat="1" applyFill="1" applyBorder="1"/>
    <xf numFmtId="167" fontId="0" fillId="4" borderId="19" xfId="0" applyNumberFormat="1" applyFill="1" applyBorder="1"/>
    <xf numFmtId="167" fontId="10" fillId="4" borderId="17" xfId="0" applyNumberFormat="1" applyFont="1" applyFill="1" applyBorder="1"/>
    <xf numFmtId="167" fontId="10" fillId="4" borderId="18" xfId="0" applyNumberFormat="1" applyFont="1" applyFill="1" applyBorder="1"/>
    <xf numFmtId="167" fontId="10" fillId="4" borderId="19" xfId="0" applyNumberFormat="1" applyFont="1" applyFill="1" applyBorder="1"/>
    <xf numFmtId="0" fontId="0" fillId="4" borderId="0" xfId="0" applyFill="1"/>
    <xf numFmtId="49" fontId="4" fillId="7" borderId="16" xfId="0" applyNumberFormat="1" applyFont="1" applyFill="1" applyBorder="1" applyAlignment="1">
      <alignment horizontal="left" vertical="center"/>
    </xf>
    <xf numFmtId="49" fontId="4" fillId="7" borderId="16" xfId="0" applyNumberFormat="1" applyFont="1" applyFill="1" applyBorder="1" applyAlignment="1">
      <alignment horizontal="center" vertical="center"/>
    </xf>
    <xf numFmtId="167" fontId="0" fillId="4" borderId="0" xfId="0" applyNumberFormat="1" applyFill="1" applyBorder="1"/>
    <xf numFmtId="49" fontId="4" fillId="4" borderId="0" xfId="0" applyNumberFormat="1" applyFont="1" applyFill="1" applyBorder="1" applyAlignment="1">
      <alignment horizontal="left"/>
    </xf>
    <xf numFmtId="167" fontId="10" fillId="4" borderId="0" xfId="0" applyNumberFormat="1" applyFont="1" applyFill="1" applyBorder="1"/>
    <xf numFmtId="49" fontId="4" fillId="4" borderId="1" xfId="0" applyNumberFormat="1" applyFont="1" applyFill="1" applyBorder="1" applyAlignment="1">
      <alignment horizontal="left"/>
    </xf>
    <xf numFmtId="167" fontId="10" fillId="4" borderId="2" xfId="0" applyNumberFormat="1" applyFont="1" applyFill="1" applyBorder="1"/>
    <xf numFmtId="49" fontId="4" fillId="4" borderId="3" xfId="0" applyNumberFormat="1" applyFont="1" applyFill="1" applyBorder="1" applyAlignment="1">
      <alignment horizontal="left"/>
    </xf>
    <xf numFmtId="167" fontId="10" fillId="4" borderId="4" xfId="0" applyNumberFormat="1" applyFont="1" applyFill="1" applyBorder="1"/>
    <xf numFmtId="167" fontId="10" fillId="4" borderId="5" xfId="0" applyNumberFormat="1" applyFont="1" applyFill="1" applyBorder="1"/>
    <xf numFmtId="49" fontId="4" fillId="7" borderId="16" xfId="0" applyNumberFormat="1" applyFont="1" applyFill="1" applyBorder="1" applyAlignment="1">
      <alignment horizontal="center" vertical="center" wrapText="1"/>
    </xf>
    <xf numFmtId="0" fontId="33" fillId="4" borderId="0" xfId="0" applyFont="1" applyFill="1" applyBorder="1"/>
    <xf numFmtId="0" fontId="34" fillId="4" borderId="0" xfId="0" applyFont="1" applyFill="1" applyBorder="1"/>
    <xf numFmtId="168" fontId="8" fillId="4" borderId="17" xfId="0" applyNumberFormat="1" applyFont="1" applyFill="1" applyBorder="1"/>
    <xf numFmtId="0" fontId="8" fillId="0" borderId="1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4" borderId="1" xfId="0" applyFont="1" applyFill="1" applyBorder="1"/>
    <xf numFmtId="0" fontId="8" fillId="4" borderId="3" xfId="0" applyFont="1" applyFill="1" applyBorder="1"/>
    <xf numFmtId="0" fontId="8" fillId="0" borderId="17" xfId="0" applyFont="1" applyFill="1" applyBorder="1" applyAlignment="1">
      <alignment wrapText="1"/>
    </xf>
    <xf numFmtId="0" fontId="8" fillId="0" borderId="18" xfId="0" applyFont="1" applyFill="1" applyBorder="1" applyAlignment="1">
      <alignment wrapText="1"/>
    </xf>
    <xf numFmtId="0" fontId="8" fillId="4" borderId="18" xfId="0" applyFont="1" applyFill="1" applyBorder="1"/>
    <xf numFmtId="0" fontId="8" fillId="4" borderId="19" xfId="0" applyFont="1" applyFill="1" applyBorder="1"/>
    <xf numFmtId="4" fontId="8" fillId="0" borderId="17" xfId="0" applyNumberFormat="1" applyFont="1" applyBorder="1" applyAlignment="1"/>
    <xf numFmtId="4" fontId="8" fillId="0" borderId="18" xfId="5" applyNumberFormat="1" applyFont="1" applyBorder="1" applyAlignment="1"/>
    <xf numFmtId="0" fontId="9" fillId="7" borderId="17" xfId="6" applyFont="1" applyFill="1" applyBorder="1" applyAlignment="1">
      <alignment horizontal="center" vertical="center" wrapText="1"/>
    </xf>
    <xf numFmtId="4" fontId="9" fillId="7" borderId="17" xfId="5" applyNumberFormat="1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7" borderId="17" xfId="6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wrapText="1"/>
    </xf>
    <xf numFmtId="49" fontId="8" fillId="0" borderId="3" xfId="0" applyNumberFormat="1" applyFont="1" applyFill="1" applyBorder="1" applyAlignment="1">
      <alignment wrapText="1"/>
    </xf>
    <xf numFmtId="4" fontId="8" fillId="0" borderId="19" xfId="5" applyNumberFormat="1" applyFont="1" applyFill="1" applyBorder="1" applyAlignment="1">
      <alignment wrapText="1"/>
    </xf>
    <xf numFmtId="4" fontId="8" fillId="0" borderId="0" xfId="5" applyNumberFormat="1" applyFont="1" applyFill="1" applyBorder="1" applyAlignment="1">
      <alignment wrapText="1"/>
    </xf>
    <xf numFmtId="4" fontId="8" fillId="0" borderId="7" xfId="5" applyNumberFormat="1" applyFont="1" applyFill="1" applyBorder="1" applyAlignment="1">
      <alignment wrapText="1"/>
    </xf>
    <xf numFmtId="4" fontId="8" fillId="0" borderId="4" xfId="5" applyNumberFormat="1" applyFont="1" applyFill="1" applyBorder="1" applyAlignment="1">
      <alignment wrapText="1"/>
    </xf>
    <xf numFmtId="49" fontId="8" fillId="0" borderId="1" xfId="0" applyNumberFormat="1" applyFont="1" applyFill="1" applyBorder="1" applyAlignment="1">
      <alignment wrapText="1"/>
    </xf>
    <xf numFmtId="49" fontId="4" fillId="4" borderId="11" xfId="0" applyNumberFormat="1" applyFont="1" applyFill="1" applyBorder="1" applyAlignment="1">
      <alignment horizontal="left"/>
    </xf>
    <xf numFmtId="49" fontId="8" fillId="0" borderId="17" xfId="0" applyNumberFormat="1" applyFont="1" applyFill="1" applyBorder="1" applyAlignment="1">
      <alignment wrapText="1"/>
    </xf>
    <xf numFmtId="49" fontId="8" fillId="0" borderId="18" xfId="0" applyNumberFormat="1" applyFont="1" applyFill="1" applyBorder="1" applyAlignment="1">
      <alignment wrapText="1"/>
    </xf>
    <xf numFmtId="4" fontId="8" fillId="0" borderId="17" xfId="5" applyNumberFormat="1" applyFont="1" applyFill="1" applyBorder="1" applyAlignment="1">
      <alignment wrapText="1"/>
    </xf>
    <xf numFmtId="4" fontId="8" fillId="0" borderId="18" xfId="5" applyNumberFormat="1" applyFont="1" applyFill="1" applyBorder="1" applyAlignment="1">
      <alignment wrapText="1"/>
    </xf>
    <xf numFmtId="49" fontId="4" fillId="7" borderId="17" xfId="0" applyNumberFormat="1" applyFont="1" applyFill="1" applyBorder="1" applyAlignment="1">
      <alignment horizontal="center" vertical="center"/>
    </xf>
    <xf numFmtId="49" fontId="32" fillId="4" borderId="19" xfId="0" applyNumberFormat="1" applyFont="1" applyFill="1" applyBorder="1" applyAlignment="1">
      <alignment horizontal="left"/>
    </xf>
    <xf numFmtId="167" fontId="32" fillId="4" borderId="19" xfId="0" applyNumberFormat="1" applyFont="1" applyFill="1" applyBorder="1"/>
    <xf numFmtId="0" fontId="9" fillId="7" borderId="16" xfId="6" applyFont="1" applyFill="1" applyBorder="1" applyAlignment="1">
      <alignment horizontal="left" vertical="center" wrapText="1"/>
    </xf>
    <xf numFmtId="4" fontId="9" fillId="7" borderId="16" xfId="5" applyNumberFormat="1" applyFont="1" applyFill="1" applyBorder="1" applyAlignment="1">
      <alignment horizontal="center" vertical="center" wrapText="1"/>
    </xf>
    <xf numFmtId="0" fontId="9" fillId="7" borderId="16" xfId="6" applyFont="1" applyFill="1" applyBorder="1" applyAlignment="1">
      <alignment horizontal="center" vertical="center" wrapText="1"/>
    </xf>
    <xf numFmtId="167" fontId="0" fillId="4" borderId="8" xfId="0" applyNumberFormat="1" applyFill="1" applyBorder="1"/>
    <xf numFmtId="167" fontId="0" fillId="4" borderId="2" xfId="0" applyNumberFormat="1" applyFill="1" applyBorder="1"/>
    <xf numFmtId="167" fontId="0" fillId="4" borderId="5" xfId="0" applyNumberFormat="1" applyFill="1" applyBorder="1"/>
    <xf numFmtId="0" fontId="35" fillId="4" borderId="0" xfId="0" applyFont="1" applyFill="1" applyBorder="1" applyAlignment="1">
      <alignment horizontal="right"/>
    </xf>
    <xf numFmtId="0" fontId="37" fillId="0" borderId="0" xfId="0" applyFont="1" applyAlignment="1">
      <alignment horizontal="left"/>
    </xf>
    <xf numFmtId="0" fontId="36" fillId="0" borderId="0" xfId="0" applyFont="1" applyAlignment="1">
      <alignment horizontal="justify"/>
    </xf>
    <xf numFmtId="0" fontId="37" fillId="0" borderId="0" xfId="0" applyFont="1" applyBorder="1" applyAlignment="1">
      <alignment horizontal="left"/>
    </xf>
    <xf numFmtId="0" fontId="12" fillId="0" borderId="16" xfId="0" applyFont="1" applyBorder="1"/>
    <xf numFmtId="0" fontId="25" fillId="0" borderId="16" xfId="0" applyFont="1" applyBorder="1" applyAlignment="1">
      <alignment horizontal="center" vertical="center"/>
    </xf>
    <xf numFmtId="0" fontId="24" fillId="7" borderId="16" xfId="0" applyFont="1" applyFill="1" applyBorder="1" applyAlignment="1">
      <alignment vertical="center"/>
    </xf>
    <xf numFmtId="0" fontId="39" fillId="0" borderId="16" xfId="0" applyFont="1" applyBorder="1" applyAlignment="1">
      <alignment horizontal="center" vertical="center"/>
    </xf>
    <xf numFmtId="0" fontId="2" fillId="7" borderId="23" xfId="0" applyFont="1" applyFill="1" applyBorder="1" applyAlignment="1">
      <alignment horizontal="centerContinuous"/>
    </xf>
    <xf numFmtId="0" fontId="2" fillId="7" borderId="24" xfId="0" applyFont="1" applyFill="1" applyBorder="1" applyAlignment="1">
      <alignment horizontal="centerContinuous"/>
    </xf>
    <xf numFmtId="165" fontId="2" fillId="7" borderId="26" xfId="2" applyNumberFormat="1" applyFont="1" applyFill="1" applyBorder="1" applyAlignment="1">
      <alignment horizontal="center"/>
    </xf>
    <xf numFmtId="0" fontId="2" fillId="4" borderId="25" xfId="1" applyNumberFormat="1" applyFont="1" applyFill="1" applyBorder="1" applyAlignment="1">
      <alignment vertical="center"/>
    </xf>
    <xf numFmtId="0" fontId="2" fillId="4" borderId="26" xfId="1" applyNumberFormat="1" applyFont="1" applyFill="1" applyBorder="1" applyAlignment="1">
      <alignment vertical="center"/>
    </xf>
    <xf numFmtId="0" fontId="12" fillId="4" borderId="25" xfId="0" applyFont="1" applyFill="1" applyBorder="1" applyAlignment="1">
      <alignment vertical="top"/>
    </xf>
    <xf numFmtId="0" fontId="2" fillId="4" borderId="26" xfId="0" applyFont="1" applyFill="1" applyBorder="1" applyAlignment="1">
      <alignment vertical="top"/>
    </xf>
    <xf numFmtId="3" fontId="2" fillId="4" borderId="26" xfId="0" applyNumberFormat="1" applyFont="1" applyFill="1" applyBorder="1" applyAlignment="1">
      <alignment vertical="top"/>
    </xf>
    <xf numFmtId="3" fontId="5" fillId="4" borderId="26" xfId="0" applyNumberFormat="1" applyFont="1" applyFill="1" applyBorder="1" applyAlignment="1">
      <alignment vertical="top"/>
    </xf>
    <xf numFmtId="3" fontId="5" fillId="4" borderId="26" xfId="0" applyNumberFormat="1" applyFont="1" applyFill="1" applyBorder="1" applyAlignment="1" applyProtection="1">
      <alignment vertical="top"/>
      <protection locked="0"/>
    </xf>
    <xf numFmtId="0" fontId="13" fillId="4" borderId="25" xfId="0" applyFont="1" applyFill="1" applyBorder="1" applyAlignment="1">
      <alignment vertical="top"/>
    </xf>
    <xf numFmtId="3" fontId="2" fillId="4" borderId="26" xfId="2" applyNumberFormat="1" applyFont="1" applyFill="1" applyBorder="1" applyAlignment="1">
      <alignment vertical="top"/>
    </xf>
    <xf numFmtId="3" fontId="2" fillId="4" borderId="26" xfId="0" applyNumberFormat="1" applyFont="1" applyFill="1" applyBorder="1" applyAlignment="1" applyProtection="1">
      <alignment vertical="top"/>
    </xf>
    <xf numFmtId="3" fontId="5" fillId="4" borderId="26" xfId="2" applyNumberFormat="1" applyFont="1" applyFill="1" applyBorder="1" applyAlignment="1">
      <alignment vertical="top"/>
    </xf>
    <xf numFmtId="3" fontId="16" fillId="4" borderId="26" xfId="2" applyNumberFormat="1" applyFont="1" applyFill="1" applyBorder="1" applyAlignment="1">
      <alignment vertical="top"/>
    </xf>
    <xf numFmtId="0" fontId="12" fillId="4" borderId="27" xfId="0" applyFont="1" applyFill="1" applyBorder="1" applyAlignment="1">
      <alignment vertical="top"/>
    </xf>
    <xf numFmtId="0" fontId="12" fillId="4" borderId="28" xfId="0" applyFont="1" applyFill="1" applyBorder="1" applyAlignment="1">
      <alignment vertical="top"/>
    </xf>
    <xf numFmtId="0" fontId="12" fillId="4" borderId="25" xfId="0" applyFont="1" applyFill="1" applyBorder="1"/>
    <xf numFmtId="43" fontId="5" fillId="4" borderId="26" xfId="2" applyFont="1" applyFill="1" applyBorder="1"/>
    <xf numFmtId="0" fontId="12" fillId="4" borderId="29" xfId="0" applyFont="1" applyFill="1" applyBorder="1"/>
    <xf numFmtId="0" fontId="5" fillId="4" borderId="30" xfId="0" applyFont="1" applyFill="1" applyBorder="1" applyAlignment="1">
      <alignment vertical="top"/>
    </xf>
    <xf numFmtId="0" fontId="5" fillId="4" borderId="30" xfId="0" applyFont="1" applyFill="1" applyBorder="1"/>
    <xf numFmtId="43" fontId="5" fillId="4" borderId="30" xfId="2" applyFont="1" applyFill="1" applyBorder="1"/>
    <xf numFmtId="0" fontId="12" fillId="4" borderId="30" xfId="0" applyFont="1" applyFill="1" applyBorder="1" applyAlignment="1">
      <alignment horizontal="right" vertical="top"/>
    </xf>
    <xf numFmtId="0" fontId="5" fillId="4" borderId="30" xfId="0" applyFont="1" applyFill="1" applyBorder="1" applyAlignment="1">
      <alignment vertical="center"/>
    </xf>
    <xf numFmtId="43" fontId="5" fillId="4" borderId="31" xfId="2" applyFont="1" applyFill="1" applyBorder="1"/>
    <xf numFmtId="0" fontId="37" fillId="0" borderId="0" xfId="0" applyFont="1" applyBorder="1" applyAlignment="1">
      <alignment horizontal="center"/>
    </xf>
    <xf numFmtId="167" fontId="32" fillId="4" borderId="5" xfId="0" applyNumberFormat="1" applyFont="1" applyFill="1" applyBorder="1"/>
    <xf numFmtId="168" fontId="0" fillId="4" borderId="8" xfId="0" applyNumberFormat="1" applyFill="1" applyBorder="1"/>
    <xf numFmtId="168" fontId="0" fillId="4" borderId="2" xfId="0" applyNumberFormat="1" applyFill="1" applyBorder="1"/>
    <xf numFmtId="168" fontId="32" fillId="4" borderId="5" xfId="0" applyNumberFormat="1" applyFont="1" applyFill="1" applyBorder="1"/>
    <xf numFmtId="0" fontId="8" fillId="7" borderId="0" xfId="0" applyFont="1" applyFill="1"/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4" borderId="0" xfId="0" applyFont="1" applyFill="1" applyBorder="1" applyAlignment="1">
      <alignment horizontal="justify" vertical="center" wrapText="1"/>
    </xf>
    <xf numFmtId="0" fontId="12" fillId="4" borderId="0" xfId="0" applyFont="1" applyFill="1" applyBorder="1"/>
    <xf numFmtId="0" fontId="2" fillId="8" borderId="16" xfId="0" applyFont="1" applyFill="1" applyBorder="1" applyAlignment="1">
      <alignment horizontal="center"/>
    </xf>
    <xf numFmtId="0" fontId="12" fillId="4" borderId="16" xfId="0" applyFont="1" applyFill="1" applyBorder="1"/>
    <xf numFmtId="0" fontId="14" fillId="4" borderId="16" xfId="0" applyFont="1" applyFill="1" applyBorder="1"/>
    <xf numFmtId="0" fontId="12" fillId="4" borderId="16" xfId="0" applyFont="1" applyFill="1" applyBorder="1" applyAlignment="1">
      <alignment horizontal="center"/>
    </xf>
    <xf numFmtId="0" fontId="12" fillId="4" borderId="16" xfId="0" applyFont="1" applyFill="1" applyBorder="1" applyAlignment="1">
      <alignment horizontal="right"/>
    </xf>
    <xf numFmtId="0" fontId="2" fillId="8" borderId="16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justify" vertical="center" wrapText="1"/>
    </xf>
    <xf numFmtId="0" fontId="13" fillId="4" borderId="33" xfId="0" applyFont="1" applyFill="1" applyBorder="1" applyAlignment="1">
      <alignment horizontal="justify" vertical="center" wrapText="1"/>
    </xf>
    <xf numFmtId="0" fontId="12" fillId="4" borderId="34" xfId="0" applyFont="1" applyFill="1" applyBorder="1" applyAlignment="1">
      <alignment horizontal="right" vertical="center" wrapText="1"/>
    </xf>
    <xf numFmtId="0" fontId="13" fillId="4" borderId="32" xfId="0" applyFont="1" applyFill="1" applyBorder="1" applyAlignment="1">
      <alignment horizontal="justify" vertical="center" wrapText="1"/>
    </xf>
    <xf numFmtId="0" fontId="13" fillId="4" borderId="34" xfId="0" applyFont="1" applyFill="1" applyBorder="1" applyAlignment="1">
      <alignment horizontal="right" vertical="center" wrapText="1"/>
    </xf>
    <xf numFmtId="0" fontId="12" fillId="4" borderId="19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12" fillId="4" borderId="35" xfId="0" applyFont="1" applyFill="1" applyBorder="1" applyAlignment="1">
      <alignment horizontal="justify" vertical="center" wrapText="1"/>
    </xf>
    <xf numFmtId="0" fontId="12" fillId="4" borderId="0" xfId="0" applyFont="1" applyFill="1" applyBorder="1" applyAlignment="1">
      <alignment horizontal="right" vertical="center" wrapText="1"/>
    </xf>
    <xf numFmtId="0" fontId="12" fillId="4" borderId="38" xfId="0" applyFont="1" applyFill="1" applyBorder="1" applyAlignment="1">
      <alignment horizontal="right" vertical="center" wrapText="1"/>
    </xf>
    <xf numFmtId="0" fontId="12" fillId="4" borderId="39" xfId="0" applyFont="1" applyFill="1" applyBorder="1" applyAlignment="1">
      <alignment horizontal="right" vertical="center" wrapText="1"/>
    </xf>
    <xf numFmtId="0" fontId="12" fillId="4" borderId="40" xfId="0" applyFont="1" applyFill="1" applyBorder="1" applyAlignment="1">
      <alignment horizontal="right" vertical="center" wrapText="1"/>
    </xf>
    <xf numFmtId="0" fontId="12" fillId="4" borderId="41" xfId="0" applyFont="1" applyFill="1" applyBorder="1" applyAlignment="1">
      <alignment horizontal="right" vertical="center" wrapText="1"/>
    </xf>
    <xf numFmtId="0" fontId="12" fillId="4" borderId="42" xfId="0" applyFont="1" applyFill="1" applyBorder="1" applyAlignment="1">
      <alignment horizontal="justify" vertical="center" wrapText="1"/>
    </xf>
    <xf numFmtId="0" fontId="12" fillId="4" borderId="44" xfId="0" applyFont="1" applyFill="1" applyBorder="1" applyAlignment="1">
      <alignment horizontal="right" vertical="center" wrapText="1"/>
    </xf>
    <xf numFmtId="0" fontId="12" fillId="4" borderId="45" xfId="0" applyFont="1" applyFill="1" applyBorder="1" applyAlignment="1">
      <alignment horizontal="right" vertical="center" wrapText="1"/>
    </xf>
    <xf numFmtId="0" fontId="13" fillId="4" borderId="43" xfId="0" applyFont="1" applyFill="1" applyBorder="1" applyAlignment="1">
      <alignment horizontal="justify" vertical="center" wrapText="1"/>
    </xf>
    <xf numFmtId="0" fontId="13" fillId="4" borderId="0" xfId="0" applyFont="1" applyFill="1" applyBorder="1" applyAlignment="1">
      <alignment horizontal="justify" vertical="center" wrapText="1"/>
    </xf>
    <xf numFmtId="0" fontId="12" fillId="4" borderId="47" xfId="0" applyFont="1" applyFill="1" applyBorder="1" applyAlignment="1">
      <alignment horizontal="right" vertical="center" wrapText="1"/>
    </xf>
    <xf numFmtId="0" fontId="12" fillId="4" borderId="48" xfId="0" applyFont="1" applyFill="1" applyBorder="1" applyAlignment="1">
      <alignment horizontal="right" vertical="center" wrapText="1"/>
    </xf>
    <xf numFmtId="0" fontId="13" fillId="4" borderId="42" xfId="0" applyFont="1" applyFill="1" applyBorder="1" applyAlignment="1">
      <alignment horizontal="justify" vertical="center" wrapText="1"/>
    </xf>
    <xf numFmtId="0" fontId="13" fillId="4" borderId="44" xfId="0" applyFont="1" applyFill="1" applyBorder="1" applyAlignment="1">
      <alignment horizontal="right" vertical="center" wrapText="1"/>
    </xf>
    <xf numFmtId="0" fontId="12" fillId="4" borderId="39" xfId="0" applyFont="1" applyFill="1" applyBorder="1" applyAlignment="1">
      <alignment horizontal="justify" vertical="center" wrapText="1"/>
    </xf>
    <xf numFmtId="0" fontId="12" fillId="4" borderId="40" xfId="0" applyFont="1" applyFill="1" applyBorder="1" applyAlignment="1">
      <alignment horizontal="justify" vertical="center" wrapText="1"/>
    </xf>
    <xf numFmtId="0" fontId="12" fillId="4" borderId="20" xfId="0" applyFont="1" applyFill="1" applyBorder="1" applyAlignment="1">
      <alignment horizontal="justify" vertical="center" wrapText="1"/>
    </xf>
    <xf numFmtId="0" fontId="13" fillId="4" borderId="47" xfId="0" applyFont="1" applyFill="1" applyBorder="1" applyAlignment="1">
      <alignment horizontal="justify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2" fillId="8" borderId="46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right" vertical="center" wrapText="1"/>
    </xf>
    <xf numFmtId="0" fontId="13" fillId="4" borderId="45" xfId="0" applyFont="1" applyFill="1" applyBorder="1" applyAlignment="1">
      <alignment horizontal="right" vertical="center" wrapText="1"/>
    </xf>
    <xf numFmtId="0" fontId="8" fillId="4" borderId="0" xfId="0" applyFont="1" applyFill="1" applyAlignment="1">
      <alignment horizontal="left"/>
    </xf>
    <xf numFmtId="4" fontId="24" fillId="7" borderId="16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/>
    <xf numFmtId="43" fontId="39" fillId="0" borderId="16" xfId="2" applyFont="1" applyBorder="1" applyAlignment="1">
      <alignment horizontal="center" vertical="center"/>
    </xf>
    <xf numFmtId="43" fontId="25" fillId="0" borderId="16" xfId="2" applyFont="1" applyBorder="1" applyAlignment="1">
      <alignment horizontal="center" vertical="center"/>
    </xf>
    <xf numFmtId="43" fontId="24" fillId="7" borderId="16" xfId="2" applyFont="1" applyFill="1" applyBorder="1" applyAlignment="1">
      <alignment horizontal="center" vertical="center"/>
    </xf>
    <xf numFmtId="4" fontId="39" fillId="0" borderId="16" xfId="0" applyNumberFormat="1" applyFont="1" applyBorder="1" applyAlignment="1">
      <alignment horizontal="center" vertical="center"/>
    </xf>
    <xf numFmtId="43" fontId="24" fillId="0" borderId="16" xfId="2" applyFont="1" applyBorder="1" applyAlignment="1">
      <alignment horizontal="center" vertical="center"/>
    </xf>
    <xf numFmtId="4" fontId="24" fillId="7" borderId="16" xfId="0" applyNumberFormat="1" applyFont="1" applyFill="1" applyBorder="1" applyAlignment="1">
      <alignment horizontal="right" vertical="center"/>
    </xf>
    <xf numFmtId="4" fontId="8" fillId="4" borderId="0" xfId="0" applyNumberFormat="1" applyFont="1" applyFill="1"/>
    <xf numFmtId="43" fontId="8" fillId="4" borderId="0" xfId="2" applyNumberFormat="1" applyFont="1" applyFill="1" applyBorder="1"/>
    <xf numFmtId="169" fontId="8" fillId="4" borderId="0" xfId="0" applyNumberFormat="1" applyFont="1" applyFill="1" applyBorder="1"/>
    <xf numFmtId="0" fontId="12" fillId="4" borderId="0" xfId="0" applyFont="1" applyFill="1" applyBorder="1"/>
    <xf numFmtId="0" fontId="42" fillId="0" borderId="0" xfId="0" applyFont="1"/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4" borderId="0" xfId="0" applyFont="1" applyFill="1" applyBorder="1" applyAlignment="1">
      <alignment horizontal="justify" vertical="center" wrapText="1"/>
    </xf>
    <xf numFmtId="0" fontId="12" fillId="4" borderId="0" xfId="0" applyFont="1" applyFill="1" applyBorder="1"/>
    <xf numFmtId="0" fontId="2" fillId="7" borderId="16" xfId="0" applyFont="1" applyFill="1" applyBorder="1" applyAlignment="1">
      <alignment horizontal="center" vertical="center" wrapText="1"/>
    </xf>
    <xf numFmtId="0" fontId="13" fillId="3" borderId="51" xfId="0" applyFont="1" applyFill="1" applyBorder="1" applyAlignment="1">
      <alignment horizontal="center" vertical="center" wrapText="1"/>
    </xf>
    <xf numFmtId="0" fontId="13" fillId="3" borderId="52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justify" vertical="center" wrapText="1"/>
    </xf>
    <xf numFmtId="0" fontId="12" fillId="4" borderId="47" xfId="0" applyFont="1" applyFill="1" applyBorder="1" applyAlignment="1">
      <alignment horizontal="justify" vertical="center" wrapText="1"/>
    </xf>
    <xf numFmtId="0" fontId="12" fillId="4" borderId="48" xfId="0" applyFont="1" applyFill="1" applyBorder="1" applyAlignment="1">
      <alignment horizontal="justify" vertical="center" wrapText="1"/>
    </xf>
    <xf numFmtId="0" fontId="2" fillId="7" borderId="0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12" fillId="4" borderId="0" xfId="0" applyFont="1" applyFill="1" applyBorder="1"/>
    <xf numFmtId="49" fontId="4" fillId="4" borderId="0" xfId="0" applyNumberFormat="1" applyFont="1" applyFill="1" applyBorder="1" applyAlignment="1">
      <alignment horizontal="center" vertical="center"/>
    </xf>
    <xf numFmtId="167" fontId="4" fillId="7" borderId="9" xfId="0" applyNumberFormat="1" applyFont="1" applyFill="1" applyBorder="1"/>
    <xf numFmtId="167" fontId="4" fillId="7" borderId="6" xfId="0" applyNumberFormat="1" applyFont="1" applyFill="1" applyBorder="1"/>
    <xf numFmtId="167" fontId="4" fillId="7" borderId="10" xfId="0" applyNumberFormat="1" applyFont="1" applyFill="1" applyBorder="1"/>
    <xf numFmtId="0" fontId="8" fillId="7" borderId="16" xfId="0" applyFont="1" applyFill="1" applyBorder="1"/>
    <xf numFmtId="43" fontId="13" fillId="4" borderId="18" xfId="0" applyNumberFormat="1" applyFont="1" applyFill="1" applyBorder="1" applyAlignment="1">
      <alignment horizontal="right" vertical="top" wrapText="1"/>
    </xf>
    <xf numFmtId="43" fontId="13" fillId="4" borderId="2" xfId="0" applyNumberFormat="1" applyFont="1" applyFill="1" applyBorder="1" applyAlignment="1">
      <alignment horizontal="right" vertical="center" wrapText="1"/>
    </xf>
    <xf numFmtId="0" fontId="4" fillId="7" borderId="16" xfId="21" applyFont="1" applyFill="1" applyBorder="1" applyAlignment="1">
      <alignment horizontal="center" vertical="center" wrapText="1"/>
    </xf>
    <xf numFmtId="0" fontId="12" fillId="4" borderId="18" xfId="0" applyFont="1" applyFill="1" applyBorder="1"/>
    <xf numFmtId="0" fontId="4" fillId="7" borderId="17" xfId="21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wrapText="1"/>
    </xf>
    <xf numFmtId="49" fontId="2" fillId="7" borderId="16" xfId="0" applyNumberFormat="1" applyFont="1" applyFill="1" applyBorder="1" applyAlignment="1">
      <alignment horizontal="center" vertical="center" wrapText="1"/>
    </xf>
    <xf numFmtId="9" fontId="12" fillId="4" borderId="18" xfId="20" applyFont="1" applyFill="1" applyBorder="1"/>
    <xf numFmtId="9" fontId="12" fillId="0" borderId="18" xfId="20" applyFont="1" applyBorder="1"/>
    <xf numFmtId="0" fontId="12" fillId="0" borderId="0" xfId="0" applyFont="1" applyFill="1" applyBorder="1"/>
    <xf numFmtId="0" fontId="2" fillId="0" borderId="0" xfId="3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4" fontId="0" fillId="0" borderId="0" xfId="0" applyNumberFormat="1"/>
    <xf numFmtId="0" fontId="0" fillId="0" borderId="1" xfId="0" applyBorder="1"/>
    <xf numFmtId="0" fontId="0" fillId="0" borderId="11" xfId="0" applyBorder="1"/>
    <xf numFmtId="0" fontId="0" fillId="0" borderId="18" xfId="0" applyBorder="1"/>
    <xf numFmtId="0" fontId="45" fillId="0" borderId="3" xfId="0" applyFont="1" applyBorder="1"/>
    <xf numFmtId="0" fontId="45" fillId="0" borderId="0" xfId="0" applyFont="1"/>
    <xf numFmtId="4" fontId="45" fillId="0" borderId="0" xfId="0" applyNumberFormat="1" applyFont="1"/>
    <xf numFmtId="0" fontId="45" fillId="0" borderId="1" xfId="0" applyFont="1" applyBorder="1"/>
    <xf numFmtId="4" fontId="0" fillId="0" borderId="17" xfId="0" applyNumberFormat="1" applyBorder="1"/>
    <xf numFmtId="4" fontId="0" fillId="0" borderId="18" xfId="0" applyNumberFormat="1" applyBorder="1"/>
    <xf numFmtId="4" fontId="45" fillId="0" borderId="18" xfId="0" applyNumberFormat="1" applyFont="1" applyBorder="1"/>
    <xf numFmtId="0" fontId="45" fillId="0" borderId="18" xfId="0" applyFont="1" applyBorder="1"/>
    <xf numFmtId="4" fontId="45" fillId="0" borderId="19" xfId="0" applyNumberFormat="1" applyFont="1" applyBorder="1"/>
    <xf numFmtId="0" fontId="0" fillId="0" borderId="0" xfId="0" applyFont="1" applyAlignment="1" applyProtection="1">
      <alignment wrapText="1"/>
      <protection locked="0"/>
    </xf>
    <xf numFmtId="49" fontId="0" fillId="0" borderId="0" xfId="0" applyNumberFormat="1" applyFont="1" applyProtection="1">
      <protection locked="0"/>
    </xf>
    <xf numFmtId="0" fontId="0" fillId="0" borderId="0" xfId="0" applyFont="1" applyProtection="1">
      <protection locked="0"/>
    </xf>
    <xf numFmtId="0" fontId="46" fillId="9" borderId="0" xfId="0" applyFont="1" applyFill="1" applyBorder="1" applyAlignment="1" applyProtection="1">
      <alignment horizontal="left" vertical="center" wrapText="1"/>
      <protection locked="0"/>
    </xf>
    <xf numFmtId="0" fontId="46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46" fillId="1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47" fillId="11" borderId="0" xfId="0" applyFont="1" applyFill="1" applyBorder="1" applyAlignment="1" applyProtection="1">
      <alignment horizontal="left" vertical="top" wrapText="1"/>
      <protection locked="0"/>
    </xf>
    <xf numFmtId="0" fontId="47" fillId="0" borderId="0" xfId="0" applyFont="1" applyBorder="1" applyAlignment="1" applyProtection="1">
      <alignment wrapText="1"/>
      <protection locked="0"/>
    </xf>
    <xf numFmtId="0" fontId="48" fillId="0" borderId="0" xfId="0" applyFont="1" applyBorder="1" applyAlignment="1" applyProtection="1">
      <alignment wrapText="1"/>
      <protection locked="0"/>
    </xf>
    <xf numFmtId="4" fontId="13" fillId="4" borderId="18" xfId="0" applyNumberFormat="1" applyFont="1" applyFill="1" applyBorder="1" applyAlignment="1">
      <alignment horizontal="right" vertical="center" wrapText="1"/>
    </xf>
    <xf numFmtId="0" fontId="49" fillId="0" borderId="2" xfId="0" applyFont="1" applyBorder="1" applyAlignment="1" applyProtection="1">
      <alignment horizontal="left" wrapText="1"/>
      <protection locked="0"/>
    </xf>
    <xf numFmtId="4" fontId="0" fillId="0" borderId="0" xfId="0" applyNumberFormat="1" applyFont="1" applyProtection="1">
      <protection locked="0"/>
    </xf>
    <xf numFmtId="43" fontId="13" fillId="4" borderId="18" xfId="0" applyNumberFormat="1" applyFont="1" applyFill="1" applyBorder="1" applyAlignment="1">
      <alignment horizontal="right" wrapText="1"/>
    </xf>
    <xf numFmtId="0" fontId="12" fillId="4" borderId="18" xfId="20" applyNumberFormat="1" applyFont="1" applyFill="1" applyBorder="1"/>
    <xf numFmtId="0" fontId="50" fillId="0" borderId="2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 applyProtection="1">
      <protection locked="0"/>
    </xf>
    <xf numFmtId="4" fontId="13" fillId="4" borderId="19" xfId="0" applyNumberFormat="1" applyFont="1" applyFill="1" applyBorder="1" applyAlignment="1">
      <alignment horizontal="right" vertical="center" wrapText="1"/>
    </xf>
    <xf numFmtId="9" fontId="8" fillId="0" borderId="0" xfId="20" applyFont="1" applyProtection="1">
      <protection locked="0"/>
    </xf>
    <xf numFmtId="0" fontId="13" fillId="4" borderId="19" xfId="0" applyFont="1" applyFill="1" applyBorder="1"/>
    <xf numFmtId="0" fontId="5" fillId="4" borderId="0" xfId="0" applyFont="1" applyFill="1" applyAlignment="1">
      <alignment horizontal="left" vertical="top" wrapText="1"/>
    </xf>
    <xf numFmtId="37" fontId="2" fillId="7" borderId="16" xfId="4" applyNumberFormat="1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justify" vertical="center" wrapText="1"/>
    </xf>
    <xf numFmtId="0" fontId="12" fillId="4" borderId="2" xfId="0" applyFont="1" applyFill="1" applyBorder="1" applyAlignment="1">
      <alignment horizontal="justify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43" fontId="27" fillId="4" borderId="17" xfId="2" applyFont="1" applyFill="1" applyBorder="1" applyAlignment="1">
      <alignment horizontal="center"/>
    </xf>
    <xf numFmtId="43" fontId="2" fillId="4" borderId="7" xfId="2" applyFont="1" applyFill="1" applyBorder="1" applyAlignment="1">
      <alignment vertical="top" wrapText="1"/>
    </xf>
    <xf numFmtId="43" fontId="2" fillId="4" borderId="0" xfId="2" applyFont="1" applyFill="1" applyBorder="1" applyProtection="1"/>
    <xf numFmtId="43" fontId="2" fillId="4" borderId="0" xfId="2" applyFont="1" applyFill="1" applyBorder="1" applyAlignment="1" applyProtection="1">
      <alignment vertical="top"/>
    </xf>
    <xf numFmtId="0" fontId="13" fillId="4" borderId="18" xfId="0" applyFont="1" applyFill="1" applyBorder="1" applyAlignment="1">
      <alignment horizontal="justify" vertical="center" wrapText="1"/>
    </xf>
    <xf numFmtId="43" fontId="13" fillId="4" borderId="18" xfId="2" applyFont="1" applyFill="1" applyBorder="1" applyAlignment="1">
      <alignment horizontal="right" vertical="top" wrapText="1"/>
    </xf>
    <xf numFmtId="43" fontId="13" fillId="4" borderId="19" xfId="2" applyFont="1" applyFill="1" applyBorder="1" applyAlignment="1">
      <alignment horizontal="justify" vertical="top" wrapText="1"/>
    </xf>
    <xf numFmtId="0" fontId="13" fillId="4" borderId="4" xfId="0" applyFont="1" applyFill="1" applyBorder="1"/>
    <xf numFmtId="43" fontId="13" fillId="4" borderId="17" xfId="2" applyFont="1" applyFill="1" applyBorder="1" applyAlignment="1">
      <alignment horizontal="justify" vertical="center" wrapText="1"/>
    </xf>
    <xf numFmtId="0" fontId="13" fillId="4" borderId="1" xfId="0" applyFont="1" applyFill="1" applyBorder="1" applyAlignment="1">
      <alignment horizontal="left" vertical="top"/>
    </xf>
    <xf numFmtId="0" fontId="13" fillId="4" borderId="2" xfId="0" applyFont="1" applyFill="1" applyBorder="1" applyAlignment="1">
      <alignment horizontal="justify" vertical="top"/>
    </xf>
    <xf numFmtId="43" fontId="26" fillId="4" borderId="7" xfId="2" applyFont="1" applyFill="1" applyBorder="1" applyAlignment="1">
      <alignment horizontal="center"/>
    </xf>
    <xf numFmtId="43" fontId="26" fillId="4" borderId="4" xfId="2" applyFont="1" applyFill="1" applyBorder="1" applyAlignment="1">
      <alignment horizontal="center"/>
    </xf>
    <xf numFmtId="0" fontId="26" fillId="4" borderId="4" xfId="4" applyFont="1" applyFill="1" applyBorder="1" applyAlignment="1">
      <alignment wrapText="1"/>
    </xf>
    <xf numFmtId="43" fontId="24" fillId="4" borderId="0" xfId="2" applyFont="1" applyFill="1" applyBorder="1" applyAlignment="1">
      <alignment vertical="center" wrapText="1"/>
    </xf>
    <xf numFmtId="43" fontId="24" fillId="4" borderId="19" xfId="2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justify" vertical="top" wrapText="1"/>
    </xf>
    <xf numFmtId="0" fontId="12" fillId="4" borderId="0" xfId="0" applyFont="1" applyFill="1" applyBorder="1" applyAlignment="1">
      <alignment horizontal="justify" vertical="top" wrapText="1"/>
    </xf>
    <xf numFmtId="0" fontId="12" fillId="4" borderId="4" xfId="0" applyFont="1" applyFill="1" applyBorder="1" applyAlignment="1">
      <alignment horizontal="justify" vertical="top" wrapText="1"/>
    </xf>
    <xf numFmtId="43" fontId="12" fillId="4" borderId="1" xfId="2" applyFont="1" applyFill="1" applyBorder="1" applyAlignment="1">
      <alignment horizontal="right" vertical="top" wrapText="1"/>
    </xf>
    <xf numFmtId="43" fontId="12" fillId="4" borderId="3" xfId="2" applyFont="1" applyFill="1" applyBorder="1" applyAlignment="1">
      <alignment horizontal="justify" vertical="top" wrapText="1"/>
    </xf>
    <xf numFmtId="43" fontId="12" fillId="4" borderId="2" xfId="2" applyFont="1" applyFill="1" applyBorder="1" applyAlignment="1">
      <alignment horizontal="right" vertical="top" wrapText="1"/>
    </xf>
    <xf numFmtId="43" fontId="12" fillId="4" borderId="5" xfId="2" applyFont="1" applyFill="1" applyBorder="1" applyAlignment="1">
      <alignment horizontal="justify" vertical="top" wrapText="1"/>
    </xf>
    <xf numFmtId="43" fontId="12" fillId="4" borderId="0" xfId="2" applyFont="1" applyFill="1" applyBorder="1" applyAlignment="1">
      <alignment horizontal="right" vertical="top" wrapText="1"/>
    </xf>
    <xf numFmtId="43" fontId="12" fillId="4" borderId="4" xfId="2" applyFont="1" applyFill="1" applyBorder="1" applyAlignment="1">
      <alignment horizontal="justify" vertical="top" wrapText="1"/>
    </xf>
    <xf numFmtId="43" fontId="13" fillId="4" borderId="2" xfId="2" applyFont="1" applyFill="1" applyBorder="1" applyAlignment="1">
      <alignment horizontal="right" vertical="top" wrapText="1"/>
    </xf>
    <xf numFmtId="43" fontId="13" fillId="4" borderId="5" xfId="2" applyFont="1" applyFill="1" applyBorder="1" applyAlignment="1">
      <alignment horizontal="justify" vertical="top" wrapText="1"/>
    </xf>
    <xf numFmtId="43" fontId="13" fillId="4" borderId="16" xfId="2" applyFont="1" applyFill="1" applyBorder="1" applyAlignment="1">
      <alignment horizontal="right" vertical="center" wrapText="1"/>
    </xf>
    <xf numFmtId="43" fontId="12" fillId="4" borderId="11" xfId="2" applyFont="1" applyFill="1" applyBorder="1" applyAlignment="1">
      <alignment horizontal="justify" vertical="center" wrapText="1"/>
    </xf>
    <xf numFmtId="43" fontId="12" fillId="4" borderId="3" xfId="2" applyFont="1" applyFill="1" applyBorder="1" applyAlignment="1">
      <alignment horizontal="justify" vertical="center" wrapText="1"/>
    </xf>
    <xf numFmtId="43" fontId="13" fillId="4" borderId="11" xfId="2" applyFont="1" applyFill="1" applyBorder="1" applyAlignment="1">
      <alignment horizontal="justify" vertical="center" wrapText="1"/>
    </xf>
    <xf numFmtId="43" fontId="13" fillId="4" borderId="1" xfId="2" applyFont="1" applyFill="1" applyBorder="1" applyAlignment="1">
      <alignment horizontal="right" vertical="center" wrapText="1"/>
    </xf>
    <xf numFmtId="43" fontId="13" fillId="4" borderId="3" xfId="2" applyFont="1" applyFill="1" applyBorder="1" applyAlignment="1">
      <alignment horizontal="justify" vertical="center" wrapText="1"/>
    </xf>
    <xf numFmtId="0" fontId="12" fillId="4" borderId="7" xfId="0" applyFont="1" applyFill="1" applyBorder="1" applyAlignment="1">
      <alignment horizontal="justify" vertical="center" wrapText="1"/>
    </xf>
    <xf numFmtId="0" fontId="13" fillId="4" borderId="4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right" vertical="top"/>
    </xf>
    <xf numFmtId="0" fontId="12" fillId="4" borderId="1" xfId="0" applyFont="1" applyFill="1" applyBorder="1" applyAlignment="1">
      <alignment horizontal="right" vertical="top" wrapText="1"/>
    </xf>
    <xf numFmtId="0" fontId="12" fillId="4" borderId="2" xfId="0" applyFont="1" applyFill="1" applyBorder="1" applyAlignment="1">
      <alignment horizontal="right" vertical="top" wrapText="1"/>
    </xf>
    <xf numFmtId="0" fontId="13" fillId="4" borderId="2" xfId="0" applyFont="1" applyFill="1" applyBorder="1" applyAlignment="1">
      <alignment horizontal="right" vertical="top" wrapText="1"/>
    </xf>
    <xf numFmtId="0" fontId="12" fillId="4" borderId="2" xfId="0" applyFont="1" applyFill="1" applyBorder="1" applyAlignment="1">
      <alignment horizontal="right" vertical="top"/>
    </xf>
    <xf numFmtId="43" fontId="13" fillId="4" borderId="2" xfId="2" applyFont="1" applyFill="1" applyBorder="1" applyAlignment="1">
      <alignment horizontal="right" vertical="top"/>
    </xf>
    <xf numFmtId="43" fontId="13" fillId="4" borderId="2" xfId="2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12" fillId="4" borderId="18" xfId="0" applyFont="1" applyFill="1" applyBorder="1" applyAlignment="1">
      <alignment horizontal="right" wrapText="1"/>
    </xf>
    <xf numFmtId="0" fontId="13" fillId="4" borderId="2" xfId="0" applyFont="1" applyFill="1" applyBorder="1" applyAlignment="1">
      <alignment horizontal="right" wrapText="1"/>
    </xf>
    <xf numFmtId="4" fontId="12" fillId="0" borderId="0" xfId="0" applyNumberFormat="1" applyFont="1"/>
    <xf numFmtId="0" fontId="0" fillId="4" borderId="0" xfId="0" applyFont="1" applyFill="1" applyProtection="1">
      <protection locked="0"/>
    </xf>
    <xf numFmtId="0" fontId="45" fillId="4" borderId="0" xfId="0" applyFont="1" applyFill="1" applyProtection="1">
      <protection locked="0"/>
    </xf>
    <xf numFmtId="4" fontId="12" fillId="4" borderId="18" xfId="0" applyNumberFormat="1" applyFont="1" applyFill="1" applyBorder="1" applyAlignment="1">
      <alignment horizontal="right" wrapText="1"/>
    </xf>
    <xf numFmtId="4" fontId="0" fillId="4" borderId="0" xfId="0" applyNumberFormat="1" applyFill="1" applyProtection="1">
      <protection locked="0"/>
    </xf>
    <xf numFmtId="4" fontId="45" fillId="4" borderId="0" xfId="0" applyNumberFormat="1" applyFont="1" applyFill="1" applyProtection="1">
      <protection locked="0"/>
    </xf>
    <xf numFmtId="4" fontId="0" fillId="4" borderId="0" xfId="0" applyNumberFormat="1" applyFont="1" applyFill="1" applyProtection="1">
      <protection locked="0"/>
    </xf>
    <xf numFmtId="4" fontId="0" fillId="4" borderId="0" xfId="0" applyNumberFormat="1" applyFont="1" applyFill="1" applyProtection="1"/>
    <xf numFmtId="4" fontId="0" fillId="4" borderId="0" xfId="0" applyNumberFormat="1" applyFill="1"/>
    <xf numFmtId="43" fontId="13" fillId="4" borderId="0" xfId="0" applyNumberFormat="1" applyFont="1" applyFill="1"/>
    <xf numFmtId="0" fontId="0" fillId="0" borderId="0" xfId="0" applyAlignment="1">
      <alignment wrapText="1"/>
    </xf>
    <xf numFmtId="4" fontId="12" fillId="4" borderId="4" xfId="0" applyNumberFormat="1" applyFont="1" applyFill="1" applyBorder="1"/>
    <xf numFmtId="4" fontId="2" fillId="4" borderId="4" xfId="0" applyNumberFormat="1" applyFont="1" applyFill="1" applyBorder="1" applyAlignment="1" applyProtection="1">
      <protection locked="0"/>
    </xf>
    <xf numFmtId="4" fontId="0" fillId="0" borderId="0" xfId="0" applyNumberFormat="1" applyFont="1" applyFill="1" applyProtection="1">
      <protection locked="0"/>
    </xf>
    <xf numFmtId="4" fontId="0" fillId="0" borderId="0" xfId="0" applyNumberFormat="1" applyFill="1" applyProtection="1">
      <protection locked="0"/>
    </xf>
    <xf numFmtId="44" fontId="0" fillId="0" borderId="0" xfId="22" applyFont="1"/>
    <xf numFmtId="44" fontId="12" fillId="0" borderId="0" xfId="22" applyFont="1"/>
    <xf numFmtId="44" fontId="13" fillId="0" borderId="0" xfId="22" applyFont="1"/>
    <xf numFmtId="44" fontId="12" fillId="0" borderId="0" xfId="0" applyNumberFormat="1" applyFont="1"/>
    <xf numFmtId="0" fontId="12" fillId="4" borderId="0" xfId="0" applyFont="1" applyFill="1" applyBorder="1" applyAlignment="1">
      <alignment horizontal="justify" vertical="center" wrapText="1"/>
    </xf>
    <xf numFmtId="0" fontId="49" fillId="4" borderId="0" xfId="0" applyFont="1" applyFill="1" applyBorder="1" applyAlignment="1">
      <alignment horizontal="left" vertical="center" wrapText="1"/>
    </xf>
    <xf numFmtId="0" fontId="49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vertical="center" wrapText="1"/>
    </xf>
    <xf numFmtId="0" fontId="5" fillId="4" borderId="0" xfId="0" applyFont="1" applyFill="1" applyBorder="1" applyAlignment="1" applyProtection="1">
      <alignment horizontal="center" vertical="top" wrapText="1"/>
      <protection locked="0"/>
    </xf>
    <xf numFmtId="0" fontId="17" fillId="4" borderId="0" xfId="0" applyFont="1" applyFill="1" applyBorder="1" applyAlignment="1">
      <alignment vertical="top" wrapText="1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12" fillId="4" borderId="7" xfId="0" applyFont="1" applyFill="1" applyBorder="1" applyAlignment="1" applyProtection="1">
      <alignment horizontal="center"/>
      <protection locked="0"/>
    </xf>
    <xf numFmtId="0" fontId="17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justify" vertical="top" wrapText="1"/>
    </xf>
    <xf numFmtId="0" fontId="2" fillId="4" borderId="0" xfId="0" applyFont="1" applyFill="1" applyBorder="1" applyAlignment="1">
      <alignment vertical="top" wrapText="1"/>
    </xf>
    <xf numFmtId="0" fontId="2" fillId="7" borderId="6" xfId="3" applyFont="1" applyFill="1" applyBorder="1" applyAlignment="1">
      <alignment horizontal="center" vertical="center"/>
    </xf>
    <xf numFmtId="0" fontId="2" fillId="7" borderId="0" xfId="3" applyFont="1" applyFill="1" applyBorder="1" applyAlignment="1">
      <alignment horizontal="center"/>
    </xf>
    <xf numFmtId="0" fontId="2" fillId="4" borderId="4" xfId="0" applyNumberFormat="1" applyFont="1" applyFill="1" applyBorder="1" applyAlignment="1" applyProtection="1">
      <alignment horizontal="center"/>
      <protection locked="0"/>
    </xf>
    <xf numFmtId="0" fontId="14" fillId="7" borderId="22" xfId="3" applyFont="1" applyFill="1" applyBorder="1" applyAlignment="1">
      <alignment horizontal="center" vertical="center"/>
    </xf>
    <xf numFmtId="0" fontId="14" fillId="7" borderId="25" xfId="3" applyFont="1" applyFill="1" applyBorder="1" applyAlignment="1">
      <alignment horizontal="center" vertical="center"/>
    </xf>
    <xf numFmtId="0" fontId="2" fillId="7" borderId="23" xfId="3" applyFont="1" applyFill="1" applyBorder="1" applyAlignment="1">
      <alignment horizontal="center" vertical="center"/>
    </xf>
    <xf numFmtId="0" fontId="2" fillId="7" borderId="0" xfId="3" applyFont="1" applyFill="1" applyBorder="1" applyAlignment="1">
      <alignment horizontal="center" vertical="center"/>
    </xf>
    <xf numFmtId="0" fontId="2" fillId="7" borderId="23" xfId="3" applyFont="1" applyFill="1" applyBorder="1" applyAlignment="1">
      <alignment horizontal="right" vertical="top"/>
    </xf>
    <xf numFmtId="0" fontId="2" fillId="7" borderId="0" xfId="3" applyFont="1" applyFill="1" applyBorder="1" applyAlignment="1">
      <alignment horizontal="right" vertical="top"/>
    </xf>
    <xf numFmtId="0" fontId="14" fillId="4" borderId="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4" borderId="0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top" wrapText="1"/>
    </xf>
    <xf numFmtId="0" fontId="6" fillId="3" borderId="14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vertical="distributed" wrapText="1"/>
    </xf>
    <xf numFmtId="0" fontId="1" fillId="3" borderId="0" xfId="0" applyFont="1" applyFill="1" applyBorder="1" applyAlignment="1">
      <alignment horizontal="center" vertical="center" wrapText="1"/>
    </xf>
    <xf numFmtId="0" fontId="2" fillId="2" borderId="12" xfId="3" applyFont="1" applyFill="1" applyBorder="1" applyAlignment="1">
      <alignment horizontal="center" vertical="center"/>
    </xf>
    <xf numFmtId="0" fontId="2" fillId="2" borderId="13" xfId="3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left" vertical="top"/>
    </xf>
    <xf numFmtId="0" fontId="12" fillId="4" borderId="3" xfId="0" applyFont="1" applyFill="1" applyBorder="1" applyAlignment="1">
      <alignment horizontal="center" vertical="top"/>
    </xf>
    <xf numFmtId="0" fontId="12" fillId="4" borderId="4" xfId="0" applyFont="1" applyFill="1" applyBorder="1" applyAlignment="1">
      <alignment horizontal="center" vertical="top"/>
    </xf>
    <xf numFmtId="0" fontId="12" fillId="4" borderId="5" xfId="0" applyFont="1" applyFill="1" applyBorder="1" applyAlignment="1">
      <alignment horizontal="center" vertical="top"/>
    </xf>
    <xf numFmtId="0" fontId="5" fillId="4" borderId="4" xfId="0" applyFont="1" applyFill="1" applyBorder="1" applyAlignment="1" applyProtection="1">
      <alignment horizontal="center" vertical="top"/>
      <protection locked="0"/>
    </xf>
    <xf numFmtId="0" fontId="12" fillId="0" borderId="0" xfId="0" applyFont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4" borderId="0" xfId="1" applyNumberFormat="1" applyFont="1" applyFill="1" applyBorder="1" applyAlignment="1">
      <alignment horizontal="center" vertical="center"/>
    </xf>
    <xf numFmtId="0" fontId="2" fillId="7" borderId="7" xfId="3" applyFont="1" applyFill="1" applyBorder="1" applyAlignment="1">
      <alignment horizontal="center" vertical="center" wrapText="1"/>
    </xf>
    <xf numFmtId="0" fontId="2" fillId="7" borderId="4" xfId="3" applyFont="1" applyFill="1" applyBorder="1" applyAlignment="1">
      <alignment horizontal="center" vertical="center" wrapText="1"/>
    </xf>
    <xf numFmtId="0" fontId="2" fillId="4" borderId="1" xfId="1" applyNumberFormat="1" applyFont="1" applyFill="1" applyBorder="1" applyAlignment="1">
      <alignment horizontal="center" vertical="center"/>
    </xf>
    <xf numFmtId="0" fontId="2" fillId="4" borderId="2" xfId="1" applyNumberFormat="1" applyFont="1" applyFill="1" applyBorder="1" applyAlignment="1">
      <alignment horizontal="center" vertical="center"/>
    </xf>
    <xf numFmtId="0" fontId="2" fillId="4" borderId="1" xfId="1" applyNumberFormat="1" applyFont="1" applyFill="1" applyBorder="1" applyAlignment="1">
      <alignment horizontal="center" vertical="top"/>
    </xf>
    <xf numFmtId="0" fontId="2" fillId="4" borderId="0" xfId="1" applyNumberFormat="1" applyFont="1" applyFill="1" applyBorder="1" applyAlignment="1">
      <alignment horizontal="center" vertical="top"/>
    </xf>
    <xf numFmtId="0" fontId="2" fillId="4" borderId="2" xfId="1" applyNumberFormat="1" applyFont="1" applyFill="1" applyBorder="1" applyAlignment="1">
      <alignment horizontal="center" vertical="top"/>
    </xf>
    <xf numFmtId="0" fontId="13" fillId="4" borderId="0" xfId="0" applyFont="1" applyFill="1" applyBorder="1" applyAlignment="1">
      <alignment horizontal="left" vertical="top"/>
    </xf>
    <xf numFmtId="0" fontId="17" fillId="4" borderId="4" xfId="0" applyFont="1" applyFill="1" applyBorder="1" applyAlignment="1" applyProtection="1">
      <alignment horizontal="left" vertical="top"/>
    </xf>
    <xf numFmtId="0" fontId="2" fillId="4" borderId="0" xfId="0" applyFont="1" applyFill="1" applyBorder="1" applyAlignment="1" applyProtection="1">
      <alignment horizontal="center" vertical="top"/>
    </xf>
    <xf numFmtId="0" fontId="5" fillId="4" borderId="0" xfId="0" applyFont="1" applyFill="1" applyBorder="1" applyAlignment="1" applyProtection="1">
      <alignment horizontal="left" vertical="top"/>
    </xf>
    <xf numFmtId="0" fontId="2" fillId="4" borderId="0" xfId="0" applyFont="1" applyFill="1" applyBorder="1" applyAlignment="1" applyProtection="1">
      <alignment horizontal="left" vertical="top"/>
    </xf>
    <xf numFmtId="0" fontId="17" fillId="4" borderId="0" xfId="0" applyFont="1" applyFill="1" applyBorder="1" applyAlignment="1" applyProtection="1">
      <alignment horizontal="left" vertical="top"/>
    </xf>
    <xf numFmtId="0" fontId="2" fillId="4" borderId="0" xfId="1" applyNumberFormat="1" applyFont="1" applyFill="1" applyBorder="1" applyAlignment="1" applyProtection="1">
      <alignment horizontal="center" vertical="top"/>
    </xf>
    <xf numFmtId="0" fontId="2" fillId="4" borderId="2" xfId="1" applyNumberFormat="1" applyFont="1" applyFill="1" applyBorder="1" applyAlignment="1" applyProtection="1">
      <alignment horizontal="center" vertical="top"/>
    </xf>
    <xf numFmtId="0" fontId="2" fillId="7" borderId="0" xfId="3" applyFont="1" applyFill="1" applyBorder="1" applyAlignment="1" applyProtection="1">
      <alignment horizontal="center"/>
    </xf>
    <xf numFmtId="0" fontId="2" fillId="7" borderId="0" xfId="0" applyFont="1" applyFill="1" applyBorder="1" applyAlignment="1" applyProtection="1">
      <alignment horizontal="right"/>
    </xf>
    <xf numFmtId="0" fontId="5" fillId="7" borderId="0" xfId="0" applyNumberFormat="1" applyFont="1" applyFill="1" applyBorder="1" applyAlignment="1" applyProtection="1">
      <alignment horizontal="left"/>
    </xf>
    <xf numFmtId="0" fontId="2" fillId="4" borderId="0" xfId="1" applyNumberFormat="1" applyFont="1" applyFill="1" applyBorder="1" applyAlignment="1" applyProtection="1">
      <alignment horizontal="center" vertical="center"/>
    </xf>
    <xf numFmtId="0" fontId="2" fillId="7" borderId="6" xfId="3" applyFont="1" applyFill="1" applyBorder="1" applyAlignment="1" applyProtection="1">
      <alignment horizontal="center" vertical="center"/>
    </xf>
    <xf numFmtId="0" fontId="2" fillId="4" borderId="2" xfId="1" applyNumberFormat="1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2" fillId="4" borderId="14" xfId="0" applyFont="1" applyFill="1" applyBorder="1" applyAlignment="1">
      <alignment horizontal="left" vertical="top"/>
    </xf>
    <xf numFmtId="0" fontId="13" fillId="4" borderId="0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 applyProtection="1">
      <alignment horizontal="left"/>
      <protection locked="0"/>
    </xf>
    <xf numFmtId="0" fontId="5" fillId="4" borderId="0" xfId="3" applyFont="1" applyFill="1" applyBorder="1" applyAlignment="1">
      <alignment horizontal="left" vertical="top" wrapText="1"/>
    </xf>
    <xf numFmtId="0" fontId="2" fillId="4" borderId="0" xfId="3" applyFont="1" applyFill="1" applyBorder="1" applyAlignment="1">
      <alignment horizontal="left" vertical="top"/>
    </xf>
    <xf numFmtId="0" fontId="5" fillId="4" borderId="0" xfId="3" applyFont="1" applyFill="1" applyBorder="1" applyAlignment="1">
      <alignment horizontal="left" vertical="top"/>
    </xf>
    <xf numFmtId="0" fontId="2" fillId="4" borderId="0" xfId="3" applyFont="1" applyFill="1" applyBorder="1" applyAlignment="1">
      <alignment horizontal="left" vertical="top" wrapText="1"/>
    </xf>
    <xf numFmtId="0" fontId="12" fillId="4" borderId="4" xfId="0" applyFont="1" applyFill="1" applyBorder="1" applyAlignment="1" applyProtection="1">
      <alignment horizontal="center"/>
      <protection locked="0"/>
    </xf>
    <xf numFmtId="0" fontId="12" fillId="4" borderId="0" xfId="0" applyFont="1" applyFill="1" applyBorder="1" applyAlignment="1" applyProtection="1">
      <alignment horizontal="center"/>
      <protection locked="0"/>
    </xf>
    <xf numFmtId="0" fontId="2" fillId="7" borderId="6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49" fontId="4" fillId="7" borderId="9" xfId="0" applyNumberFormat="1" applyFont="1" applyFill="1" applyBorder="1" applyAlignment="1">
      <alignment horizontal="center" vertical="center"/>
    </xf>
    <xf numFmtId="49" fontId="4" fillId="7" borderId="10" xfId="0" applyNumberFormat="1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/>
    </xf>
    <xf numFmtId="0" fontId="8" fillId="7" borderId="10" xfId="0" applyFont="1" applyFill="1" applyBorder="1" applyAlignment="1">
      <alignment horizontal="center"/>
    </xf>
    <xf numFmtId="49" fontId="4" fillId="7" borderId="6" xfId="0" applyNumberFormat="1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24" fillId="7" borderId="11" xfId="0" applyFont="1" applyFill="1" applyBorder="1" applyAlignment="1">
      <alignment horizontal="center" vertical="center" wrapText="1"/>
    </xf>
    <xf numFmtId="0" fontId="24" fillId="7" borderId="7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4" fillId="7" borderId="9" xfId="0" applyFont="1" applyFill="1" applyBorder="1" applyAlignment="1">
      <alignment vertical="center"/>
    </xf>
    <xf numFmtId="0" fontId="24" fillId="7" borderId="10" xfId="0" applyFont="1" applyFill="1" applyBorder="1" applyAlignment="1">
      <alignment vertical="center"/>
    </xf>
    <xf numFmtId="0" fontId="12" fillId="4" borderId="0" xfId="0" applyFont="1" applyFill="1" applyBorder="1"/>
    <xf numFmtId="0" fontId="24" fillId="0" borderId="16" xfId="0" applyFont="1" applyBorder="1" applyAlignment="1">
      <alignment vertical="center" wrapText="1"/>
    </xf>
    <xf numFmtId="0" fontId="39" fillId="0" borderId="16" xfId="0" applyFont="1" applyBorder="1" applyAlignment="1">
      <alignment horizontal="left" vertical="center" wrapText="1"/>
    </xf>
    <xf numFmtId="0" fontId="24" fillId="0" borderId="16" xfId="0" applyFont="1" applyBorder="1" applyAlignment="1">
      <alignment vertical="center"/>
    </xf>
    <xf numFmtId="0" fontId="39" fillId="0" borderId="9" xfId="0" applyFont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37" fillId="0" borderId="0" xfId="0" applyFont="1" applyBorder="1" applyAlignment="1">
      <alignment horizontal="center"/>
    </xf>
    <xf numFmtId="0" fontId="32" fillId="7" borderId="20" xfId="0" applyFont="1" applyFill="1" applyBorder="1" applyAlignment="1">
      <alignment horizontal="center" vertical="center"/>
    </xf>
    <xf numFmtId="0" fontId="32" fillId="7" borderId="0" xfId="0" applyFont="1" applyFill="1" applyBorder="1" applyAlignment="1">
      <alignment horizontal="center" vertical="center"/>
    </xf>
    <xf numFmtId="0" fontId="39" fillId="0" borderId="9" xfId="0" applyFont="1" applyBorder="1" applyAlignment="1">
      <alignment horizontal="left" vertical="center" wrapText="1"/>
    </xf>
    <xf numFmtId="0" fontId="39" fillId="0" borderId="10" xfId="0" applyFont="1" applyBorder="1" applyAlignment="1">
      <alignment horizontal="left" vertical="center" wrapText="1"/>
    </xf>
    <xf numFmtId="0" fontId="39" fillId="0" borderId="9" xfId="0" applyFont="1" applyBorder="1" applyAlignment="1">
      <alignment horizontal="left" vertical="center"/>
    </xf>
    <xf numFmtId="0" fontId="39" fillId="0" borderId="10" xfId="0" applyFont="1" applyBorder="1" applyAlignment="1">
      <alignment horizontal="left" vertical="center"/>
    </xf>
    <xf numFmtId="0" fontId="38" fillId="0" borderId="0" xfId="0" applyFont="1" applyAlignment="1">
      <alignment horizontal="center" wrapText="1"/>
    </xf>
    <xf numFmtId="0" fontId="24" fillId="7" borderId="3" xfId="0" applyFont="1" applyFill="1" applyBorder="1" applyAlignment="1">
      <alignment horizontal="center" vertical="center"/>
    </xf>
    <xf numFmtId="0" fontId="24" fillId="7" borderId="4" xfId="0" applyFont="1" applyFill="1" applyBorder="1" applyAlignment="1">
      <alignment horizontal="center" vertical="center"/>
    </xf>
    <xf numFmtId="0" fontId="24" fillId="7" borderId="5" xfId="0" applyFont="1" applyFill="1" applyBorder="1" applyAlignment="1">
      <alignment horizontal="center" vertical="center"/>
    </xf>
    <xf numFmtId="0" fontId="24" fillId="7" borderId="16" xfId="0" applyFont="1" applyFill="1" applyBorder="1" applyAlignment="1">
      <alignment vertical="center"/>
    </xf>
    <xf numFmtId="37" fontId="2" fillId="7" borderId="16" xfId="4" applyNumberFormat="1" applyFont="1" applyFill="1" applyBorder="1" applyAlignment="1">
      <alignment horizontal="center" vertical="center"/>
    </xf>
    <xf numFmtId="37" fontId="2" fillId="7" borderId="16" xfId="4" applyNumberFormat="1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left"/>
    </xf>
    <xf numFmtId="0" fontId="25" fillId="4" borderId="0" xfId="0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left" vertical="center" wrapText="1"/>
    </xf>
    <xf numFmtId="43" fontId="24" fillId="4" borderId="17" xfId="2" applyFont="1" applyFill="1" applyBorder="1" applyAlignment="1">
      <alignment horizontal="right" vertical="center" wrapText="1"/>
    </xf>
    <xf numFmtId="43" fontId="24" fillId="4" borderId="19" xfId="2" applyFont="1" applyFill="1" applyBorder="1" applyAlignment="1">
      <alignment horizontal="right" vertical="center" wrapText="1"/>
    </xf>
    <xf numFmtId="43" fontId="2" fillId="0" borderId="9" xfId="2" applyFont="1" applyBorder="1" applyAlignment="1">
      <alignment horizontal="center" vertical="top" wrapText="1"/>
    </xf>
    <xf numFmtId="43" fontId="2" fillId="0" borderId="10" xfId="2" applyFont="1" applyBorder="1" applyAlignment="1">
      <alignment horizontal="center" vertical="top" wrapText="1"/>
    </xf>
    <xf numFmtId="0" fontId="24" fillId="4" borderId="0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left" vertical="top" wrapText="1"/>
    </xf>
    <xf numFmtId="0" fontId="12" fillId="4" borderId="16" xfId="0" applyFont="1" applyFill="1" applyBorder="1" applyAlignment="1">
      <alignment horizontal="center"/>
    </xf>
    <xf numFmtId="0" fontId="12" fillId="4" borderId="16" xfId="0" applyFont="1" applyFill="1" applyBorder="1" applyAlignment="1">
      <alignment horizontal="right"/>
    </xf>
    <xf numFmtId="0" fontId="12" fillId="4" borderId="9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right"/>
    </xf>
    <xf numFmtId="0" fontId="12" fillId="4" borderId="10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16" xfId="3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13" fillId="4" borderId="20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13" fillId="4" borderId="42" xfId="0" applyFont="1" applyFill="1" applyBorder="1" applyAlignment="1">
      <alignment horizontal="left" vertical="center" wrapText="1"/>
    </xf>
    <xf numFmtId="0" fontId="13" fillId="4" borderId="47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/>
    </xf>
    <xf numFmtId="0" fontId="2" fillId="8" borderId="37" xfId="0" applyFont="1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horizontal="left" vertical="center" wrapText="1"/>
    </xf>
    <xf numFmtId="0" fontId="12" fillId="4" borderId="39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35" xfId="0" applyFont="1" applyFill="1" applyBorder="1" applyAlignment="1">
      <alignment horizontal="left" vertical="top" wrapText="1" indent="1"/>
    </xf>
    <xf numFmtId="0" fontId="12" fillId="4" borderId="39" xfId="0" applyFont="1" applyFill="1" applyBorder="1" applyAlignment="1">
      <alignment horizontal="left" vertical="top" wrapText="1" indent="1"/>
    </xf>
    <xf numFmtId="0" fontId="12" fillId="4" borderId="42" xfId="0" applyFont="1" applyFill="1" applyBorder="1" applyAlignment="1">
      <alignment horizontal="left" vertical="center" wrapText="1"/>
    </xf>
    <xf numFmtId="0" fontId="12" fillId="4" borderId="47" xfId="0" applyFont="1" applyFill="1" applyBorder="1" applyAlignment="1">
      <alignment horizontal="left" vertical="center" wrapText="1"/>
    </xf>
    <xf numFmtId="0" fontId="2" fillId="8" borderId="49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justify" vertical="center" wrapText="1"/>
    </xf>
    <xf numFmtId="0" fontId="12" fillId="4" borderId="2" xfId="0" applyFont="1" applyFill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left" vertical="center" wrapText="1" indent="3"/>
    </xf>
    <xf numFmtId="0" fontId="13" fillId="4" borderId="10" xfId="0" applyFont="1" applyFill="1" applyBorder="1" applyAlignment="1">
      <alignment horizontal="left" vertical="center" wrapText="1" indent="3"/>
    </xf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9" fontId="13" fillId="4" borderId="9" xfId="20" applyFont="1" applyFill="1" applyBorder="1" applyAlignment="1">
      <alignment horizontal="center"/>
    </xf>
    <xf numFmtId="9" fontId="13" fillId="4" borderId="10" xfId="20" applyFont="1" applyFill="1" applyBorder="1" applyAlignment="1">
      <alignment horizontal="center"/>
    </xf>
    <xf numFmtId="0" fontId="12" fillId="4" borderId="11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4" fillId="7" borderId="17" xfId="21" applyFont="1" applyFill="1" applyBorder="1" applyAlignment="1">
      <alignment horizontal="center" vertical="center" wrapText="1"/>
    </xf>
    <xf numFmtId="0" fontId="4" fillId="7" borderId="18" xfId="21" applyFont="1" applyFill="1" applyBorder="1" applyAlignment="1">
      <alignment horizontal="center" vertical="center" wrapText="1"/>
    </xf>
    <xf numFmtId="0" fontId="4" fillId="7" borderId="9" xfId="21" applyFont="1" applyFill="1" applyBorder="1" applyAlignment="1">
      <alignment horizontal="center" vertical="center" wrapText="1"/>
    </xf>
    <xf numFmtId="0" fontId="4" fillId="7" borderId="10" xfId="21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16" xfId="21" applyFont="1" applyFill="1" applyBorder="1" applyAlignment="1">
      <alignment horizontal="center" vertical="center" wrapText="1"/>
    </xf>
    <xf numFmtId="0" fontId="4" fillId="7" borderId="19" xfId="21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13" fillId="3" borderId="53" xfId="0" applyFont="1" applyFill="1" applyBorder="1" applyAlignment="1">
      <alignment horizontal="center" vertical="center" wrapText="1"/>
    </xf>
    <xf numFmtId="0" fontId="13" fillId="3" borderId="50" xfId="0" applyFont="1" applyFill="1" applyBorder="1" applyAlignment="1">
      <alignment horizontal="center" vertical="center" wrapText="1"/>
    </xf>
    <xf numFmtId="0" fontId="13" fillId="3" borderId="54" xfId="0" applyFont="1" applyFill="1" applyBorder="1" applyAlignment="1">
      <alignment horizontal="center" vertical="center" wrapText="1"/>
    </xf>
    <xf numFmtId="0" fontId="13" fillId="3" borderId="55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56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3" fillId="3" borderId="57" xfId="0" applyFont="1" applyFill="1" applyBorder="1" applyAlignment="1">
      <alignment horizontal="center" vertical="center" wrapText="1"/>
    </xf>
    <xf numFmtId="0" fontId="13" fillId="3" borderId="58" xfId="0" applyFont="1" applyFill="1" applyBorder="1" applyAlignment="1">
      <alignment horizontal="center" vertical="center" wrapText="1"/>
    </xf>
    <xf numFmtId="0" fontId="13" fillId="3" borderId="56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</cellXfs>
  <cellStyles count="23">
    <cellStyle name="=C:\WINNT\SYSTEM32\COMMAND.COM" xfId="1"/>
    <cellStyle name="Euro" xfId="10"/>
    <cellStyle name="Millares" xfId="2" builtinId="3"/>
    <cellStyle name="Millares 2" xfId="5"/>
    <cellStyle name="Millares 2 2" xfId="11"/>
    <cellStyle name="Millares 2 3" xfId="12"/>
    <cellStyle name="Millares 3" xfId="13"/>
    <cellStyle name="Moneda" xfId="22" builtinId="4"/>
    <cellStyle name="Moneda 2" xfId="14"/>
    <cellStyle name="Normal" xfId="0" builtinId="0"/>
    <cellStyle name="Normal 2" xfId="3"/>
    <cellStyle name="Normal 2 2" xfId="6"/>
    <cellStyle name="Normal 3" xfId="7"/>
    <cellStyle name="Normal 4" xfId="15"/>
    <cellStyle name="Normal 4 2" xfId="8"/>
    <cellStyle name="Normal 5" xfId="16"/>
    <cellStyle name="Normal 5 2" xfId="17"/>
    <cellStyle name="Normal 6" xfId="18"/>
    <cellStyle name="Normal 6 2" xfId="19"/>
    <cellStyle name="Normal 9" xfId="4"/>
    <cellStyle name="Normal_141008Reportes Cuadros Institucionales-sectorialesADV" xfId="21"/>
    <cellStyle name="Porcentaje" xfId="20" builtinId="5"/>
    <cellStyle name="Porcentual 2" xfId="9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752475</xdr:colOff>
      <xdr:row>14</xdr:row>
      <xdr:rowOff>85725</xdr:rowOff>
    </xdr:from>
    <xdr:ext cx="1750287" cy="468013"/>
    <xdr:sp macro="" textlink="">
      <xdr:nvSpPr>
        <xdr:cNvPr id="3" name="2 Rectángulo"/>
        <xdr:cNvSpPr/>
      </xdr:nvSpPr>
      <xdr:spPr>
        <a:xfrm>
          <a:off x="3457575" y="250507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3" name="2 Rectángulo"/>
        <xdr:cNvSpPr/>
      </xdr:nvSpPr>
      <xdr:spPr>
        <a:xfrm>
          <a:off x="2981325" y="227647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40</xdr:row>
      <xdr:rowOff>123825</xdr:rowOff>
    </xdr:from>
    <xdr:to>
      <xdr:col>1</xdr:col>
      <xdr:colOff>3095625</xdr:colOff>
      <xdr:row>41</xdr:row>
      <xdr:rowOff>0</xdr:rowOff>
    </xdr:to>
    <xdr:cxnSp macro="">
      <xdr:nvCxnSpPr>
        <xdr:cNvPr id="4" name="3 Conector recto"/>
        <xdr:cNvCxnSpPr/>
      </xdr:nvCxnSpPr>
      <xdr:spPr>
        <a:xfrm>
          <a:off x="247650" y="6515100"/>
          <a:ext cx="2924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3409950</xdr:colOff>
      <xdr:row>40</xdr:row>
      <xdr:rowOff>123825</xdr:rowOff>
    </xdr:from>
    <xdr:to>
      <xdr:col>5</xdr:col>
      <xdr:colOff>247650</xdr:colOff>
      <xdr:row>41</xdr:row>
      <xdr:rowOff>0</xdr:rowOff>
    </xdr:to>
    <xdr:cxnSp macro="">
      <xdr:nvCxnSpPr>
        <xdr:cNvPr id="11" name="10 Conector recto"/>
        <xdr:cNvCxnSpPr/>
      </xdr:nvCxnSpPr>
      <xdr:spPr>
        <a:xfrm>
          <a:off x="3486150" y="6515100"/>
          <a:ext cx="2924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3152775</xdr:colOff>
      <xdr:row>19</xdr:row>
      <xdr:rowOff>47625</xdr:rowOff>
    </xdr:from>
    <xdr:ext cx="1750287" cy="468013"/>
    <xdr:sp macro="" textlink="">
      <xdr:nvSpPr>
        <xdr:cNvPr id="13" name="12 Rectángulo"/>
        <xdr:cNvSpPr/>
      </xdr:nvSpPr>
      <xdr:spPr>
        <a:xfrm>
          <a:off x="3228975" y="283845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3409950</xdr:colOff>
      <xdr:row>12</xdr:row>
      <xdr:rowOff>95250</xdr:rowOff>
    </xdr:from>
    <xdr:ext cx="1750287" cy="468013"/>
    <xdr:sp macro="" textlink="">
      <xdr:nvSpPr>
        <xdr:cNvPr id="3" name="2 Rectángulo"/>
        <xdr:cNvSpPr/>
      </xdr:nvSpPr>
      <xdr:spPr>
        <a:xfrm>
          <a:off x="3409950" y="20955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CUENTA%20PUBLICA%20AGOSTO/Conciliacion%20presup-contable%20ene-ago%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gcg/CECILIA/PARAESTATAL/ESTADOS%20FINANCIEROS/FORMATOS%20ESTADOS%20FINANCIEROS/2014/2014/Estados%20Fros%20y%20Pptales%20GTO%20Vincul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IO"/>
      <sheetName val="AGOSTO"/>
      <sheetName val="Hoja3"/>
    </sheetNames>
    <sheetDataSet>
      <sheetData sheetId="0" refreshError="1"/>
      <sheetData sheetId="1" refreshError="1">
        <row r="10">
          <cell r="H10">
            <v>199480.22</v>
          </cell>
        </row>
        <row r="11">
          <cell r="H11">
            <v>624676.72</v>
          </cell>
        </row>
        <row r="12">
          <cell r="H12">
            <v>493886.89</v>
          </cell>
        </row>
        <row r="13">
          <cell r="H13">
            <v>380950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EAI"/>
      <sheetName val="CAdmon"/>
      <sheetName val="CTG"/>
      <sheetName val="COG"/>
      <sheetName val="CFG"/>
      <sheetName val="End Neto"/>
      <sheetName val="Int"/>
      <sheetName val="Post Fiscal"/>
      <sheetName val="CProg"/>
      <sheetName val="BMu"/>
      <sheetName val="BInmu"/>
      <sheetName val="Rel Cta Ba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3">
          <cell r="E33">
            <v>0</v>
          </cell>
          <cell r="H33">
            <v>0</v>
          </cell>
          <cell r="I33">
            <v>0</v>
          </cell>
        </row>
        <row r="46">
          <cell r="E46">
            <v>0</v>
          </cell>
          <cell r="H46">
            <v>0</v>
          </cell>
          <cell r="I46">
            <v>0</v>
          </cell>
        </row>
        <row r="51">
          <cell r="H51">
            <v>0</v>
          </cell>
        </row>
        <row r="52">
          <cell r="E52">
            <v>0</v>
          </cell>
        </row>
        <row r="54">
          <cell r="I54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showGridLines="0" showRuler="0" zoomScale="90" zoomScaleNormal="90" zoomScalePageLayoutView="70" workbookViewId="0">
      <selection activeCell="C2" sqref="C2:I2"/>
    </sheetView>
  </sheetViews>
  <sheetFormatPr baseColWidth="10" defaultColWidth="11.44140625" defaultRowHeight="11.4"/>
  <cols>
    <col min="1" max="1" width="4.33203125" style="18" customWidth="1"/>
    <col min="2" max="2" width="24.33203125" style="18" customWidth="1"/>
    <col min="3" max="3" width="23.6640625" style="18" customWidth="1"/>
    <col min="4" max="5" width="20.5546875" style="18" customWidth="1"/>
    <col min="6" max="6" width="7.6640625" style="18" customWidth="1"/>
    <col min="7" max="7" width="27.109375" style="36" customWidth="1"/>
    <col min="8" max="8" width="33.88671875" style="36" customWidth="1"/>
    <col min="9" max="10" width="20.5546875" style="18" customWidth="1"/>
    <col min="11" max="11" width="4.33203125" style="18" customWidth="1"/>
    <col min="12" max="16384" width="11.44140625" style="18"/>
  </cols>
  <sheetData>
    <row r="1" spans="1:11" ht="12">
      <c r="A1" s="345"/>
      <c r="B1" s="343"/>
      <c r="C1" s="707" t="s">
        <v>491</v>
      </c>
      <c r="D1" s="707"/>
      <c r="E1" s="707"/>
      <c r="F1" s="707"/>
      <c r="G1" s="707"/>
      <c r="H1" s="707"/>
      <c r="I1" s="707"/>
      <c r="J1" s="343"/>
      <c r="K1" s="343"/>
    </row>
    <row r="2" spans="1:11" ht="12">
      <c r="A2" s="345"/>
      <c r="B2" s="343"/>
      <c r="C2" s="707" t="s">
        <v>550</v>
      </c>
      <c r="D2" s="707"/>
      <c r="E2" s="707"/>
      <c r="F2" s="707"/>
      <c r="G2" s="707"/>
      <c r="H2" s="707"/>
      <c r="I2" s="707"/>
      <c r="J2" s="343"/>
      <c r="K2" s="343"/>
    </row>
    <row r="3" spans="1:11" ht="12">
      <c r="A3" s="345"/>
      <c r="B3" s="343"/>
      <c r="C3" s="707" t="s">
        <v>0</v>
      </c>
      <c r="D3" s="707"/>
      <c r="E3" s="707"/>
      <c r="F3" s="707"/>
      <c r="G3" s="707"/>
      <c r="H3" s="707"/>
      <c r="I3" s="707"/>
      <c r="J3" s="343"/>
      <c r="K3" s="343"/>
    </row>
    <row r="4" spans="1:11" ht="9" customHeight="1">
      <c r="A4" s="583"/>
      <c r="B4" s="583"/>
      <c r="C4" s="584"/>
      <c r="D4" s="584"/>
      <c r="E4" s="584"/>
      <c r="F4" s="584"/>
      <c r="G4" s="584"/>
      <c r="H4" s="584"/>
      <c r="I4" s="582"/>
      <c r="J4" s="582"/>
      <c r="K4" s="582"/>
    </row>
    <row r="5" spans="1:11" ht="34.5" customHeight="1">
      <c r="A5" s="19"/>
      <c r="E5" s="21" t="s">
        <v>3</v>
      </c>
      <c r="F5" s="708" t="s">
        <v>445</v>
      </c>
      <c r="G5" s="708"/>
      <c r="H5" s="708"/>
      <c r="I5" s="358"/>
      <c r="J5" s="358"/>
      <c r="K5" s="16"/>
    </row>
    <row r="6" spans="1:11" s="16" customFormat="1" ht="3" customHeight="1">
      <c r="A6" s="19"/>
      <c r="B6" s="22"/>
      <c r="C6" s="22"/>
      <c r="D6" s="22"/>
      <c r="E6" s="22"/>
      <c r="F6" s="20"/>
      <c r="G6" s="23"/>
      <c r="H6" s="23"/>
    </row>
    <row r="7" spans="1:11" s="16" customFormat="1" ht="3" customHeight="1">
      <c r="A7" s="24"/>
      <c r="B7" s="24"/>
      <c r="C7" s="24"/>
      <c r="D7" s="25"/>
      <c r="E7" s="25"/>
      <c r="F7" s="26"/>
      <c r="G7" s="23"/>
      <c r="H7" s="23"/>
    </row>
    <row r="8" spans="1:11" s="27" customFormat="1" ht="20.100000000000001" customHeight="1">
      <c r="A8" s="346"/>
      <c r="B8" s="706" t="s">
        <v>74</v>
      </c>
      <c r="C8" s="706"/>
      <c r="D8" s="347">
        <v>2015</v>
      </c>
      <c r="E8" s="347">
        <v>2014</v>
      </c>
      <c r="F8" s="348"/>
      <c r="G8" s="706" t="s">
        <v>74</v>
      </c>
      <c r="H8" s="706"/>
      <c r="I8" s="347">
        <v>2015</v>
      </c>
      <c r="J8" s="347">
        <v>2014</v>
      </c>
      <c r="K8" s="349"/>
    </row>
    <row r="9" spans="1:11" s="16" customFormat="1" ht="3" customHeight="1">
      <c r="A9" s="28"/>
      <c r="B9" s="29"/>
      <c r="C9" s="29"/>
      <c r="D9" s="30"/>
      <c r="E9" s="30"/>
      <c r="F9" s="23"/>
      <c r="G9" s="23"/>
      <c r="H9" s="23"/>
      <c r="K9" s="31"/>
    </row>
    <row r="10" spans="1:11" s="36" customFormat="1" ht="12">
      <c r="A10" s="32"/>
      <c r="B10" s="705" t="s">
        <v>82</v>
      </c>
      <c r="C10" s="705"/>
      <c r="D10" s="33"/>
      <c r="E10" s="33"/>
      <c r="F10" s="34"/>
      <c r="G10" s="705" t="s">
        <v>83</v>
      </c>
      <c r="H10" s="705"/>
      <c r="I10" s="33"/>
      <c r="J10" s="33"/>
      <c r="K10" s="35"/>
    </row>
    <row r="11" spans="1:11" ht="12">
      <c r="A11" s="37"/>
      <c r="B11" s="703" t="s">
        <v>84</v>
      </c>
      <c r="C11" s="703"/>
      <c r="D11" s="38">
        <f>SUM(D12:D19)</f>
        <v>0</v>
      </c>
      <c r="E11" s="38">
        <f>SUM(E12:E19)</f>
        <v>0</v>
      </c>
      <c r="F11" s="34"/>
      <c r="G11" s="705" t="s">
        <v>85</v>
      </c>
      <c r="H11" s="705"/>
      <c r="I11" s="38">
        <f>SUM(I12:I14)</f>
        <v>0</v>
      </c>
      <c r="J11" s="38">
        <f>SUM(J12:J14)</f>
        <v>0</v>
      </c>
      <c r="K11" s="39"/>
    </row>
    <row r="12" spans="1:11">
      <c r="A12" s="40"/>
      <c r="B12" s="702" t="s">
        <v>86</v>
      </c>
      <c r="C12" s="702"/>
      <c r="D12" s="41">
        <v>0</v>
      </c>
      <c r="E12" s="41">
        <v>0</v>
      </c>
      <c r="F12" s="34"/>
      <c r="G12" s="702" t="s">
        <v>87</v>
      </c>
      <c r="H12" s="702"/>
      <c r="I12" s="41">
        <v>0</v>
      </c>
      <c r="J12" s="41">
        <v>0</v>
      </c>
      <c r="K12" s="39"/>
    </row>
    <row r="13" spans="1:11">
      <c r="A13" s="40"/>
      <c r="B13" s="702" t="s">
        <v>88</v>
      </c>
      <c r="C13" s="702"/>
      <c r="D13" s="41">
        <v>0</v>
      </c>
      <c r="E13" s="41">
        <v>0</v>
      </c>
      <c r="F13" s="34"/>
      <c r="G13" s="702" t="s">
        <v>89</v>
      </c>
      <c r="H13" s="702"/>
      <c r="I13" s="41">
        <v>0</v>
      </c>
      <c r="J13" s="41">
        <v>0</v>
      </c>
      <c r="K13" s="39"/>
    </row>
    <row r="14" spans="1:11" ht="12" customHeight="1">
      <c r="A14" s="40"/>
      <c r="B14" s="702" t="s">
        <v>90</v>
      </c>
      <c r="C14" s="702"/>
      <c r="D14" s="41">
        <v>0</v>
      </c>
      <c r="E14" s="41">
        <v>0</v>
      </c>
      <c r="F14" s="34"/>
      <c r="G14" s="702" t="s">
        <v>91</v>
      </c>
      <c r="H14" s="702"/>
      <c r="I14" s="41">
        <v>0</v>
      </c>
      <c r="J14" s="41">
        <v>0</v>
      </c>
      <c r="K14" s="39"/>
    </row>
    <row r="15" spans="1:11" ht="12">
      <c r="A15" s="40"/>
      <c r="B15" s="702" t="s">
        <v>92</v>
      </c>
      <c r="C15" s="702"/>
      <c r="D15" s="41">
        <v>0</v>
      </c>
      <c r="E15" s="41">
        <v>0</v>
      </c>
      <c r="F15" s="34"/>
      <c r="G15" s="42"/>
      <c r="H15" s="43"/>
      <c r="I15" s="44"/>
      <c r="J15" s="44"/>
      <c r="K15" s="39"/>
    </row>
    <row r="16" spans="1:11" ht="12">
      <c r="A16" s="40"/>
      <c r="B16" s="702" t="s">
        <v>93</v>
      </c>
      <c r="C16" s="702"/>
      <c r="D16" s="41">
        <v>0</v>
      </c>
      <c r="E16" s="41">
        <v>0</v>
      </c>
      <c r="F16" s="34"/>
      <c r="G16" s="705" t="s">
        <v>196</v>
      </c>
      <c r="H16" s="705"/>
      <c r="I16" s="38">
        <f>SUM(I17:I25)</f>
        <v>0</v>
      </c>
      <c r="J16" s="38">
        <f>SUM(J17:J25)</f>
        <v>0</v>
      </c>
      <c r="K16" s="39"/>
    </row>
    <row r="17" spans="1:11">
      <c r="A17" s="40"/>
      <c r="B17" s="702" t="s">
        <v>94</v>
      </c>
      <c r="C17" s="702"/>
      <c r="D17" s="41">
        <v>0</v>
      </c>
      <c r="E17" s="41">
        <v>0</v>
      </c>
      <c r="F17" s="34"/>
      <c r="G17" s="702" t="s">
        <v>95</v>
      </c>
      <c r="H17" s="702"/>
      <c r="I17" s="41">
        <v>0</v>
      </c>
      <c r="J17" s="41">
        <v>0</v>
      </c>
      <c r="K17" s="39"/>
    </row>
    <row r="18" spans="1:11">
      <c r="A18" s="40"/>
      <c r="B18" s="702" t="s">
        <v>96</v>
      </c>
      <c r="C18" s="702"/>
      <c r="D18" s="41">
        <v>0</v>
      </c>
      <c r="E18" s="41">
        <v>0</v>
      </c>
      <c r="F18" s="34"/>
      <c r="G18" s="702" t="s">
        <v>97</v>
      </c>
      <c r="H18" s="702"/>
      <c r="I18" s="41">
        <v>0</v>
      </c>
      <c r="J18" s="41">
        <v>0</v>
      </c>
      <c r="K18" s="39"/>
    </row>
    <row r="19" spans="1:11" ht="52.5" customHeight="1">
      <c r="A19" s="40"/>
      <c r="B19" s="704" t="s">
        <v>98</v>
      </c>
      <c r="C19" s="704"/>
      <c r="D19" s="41">
        <v>0</v>
      </c>
      <c r="E19" s="41">
        <v>0</v>
      </c>
      <c r="F19" s="34"/>
      <c r="G19" s="702" t="s">
        <v>99</v>
      </c>
      <c r="H19" s="702"/>
      <c r="I19" s="41">
        <v>0</v>
      </c>
      <c r="J19" s="41">
        <v>0</v>
      </c>
      <c r="K19" s="39"/>
    </row>
    <row r="20" spans="1:11" ht="12">
      <c r="A20" s="37"/>
      <c r="B20" s="42"/>
      <c r="C20" s="43"/>
      <c r="D20" s="44"/>
      <c r="E20" s="44"/>
      <c r="F20" s="34"/>
      <c r="G20" s="702" t="s">
        <v>100</v>
      </c>
      <c r="H20" s="702"/>
      <c r="I20" s="41">
        <v>0</v>
      </c>
      <c r="J20" s="41">
        <v>0</v>
      </c>
      <c r="K20" s="39"/>
    </row>
    <row r="21" spans="1:11" ht="29.25" customHeight="1">
      <c r="A21" s="37"/>
      <c r="B21" s="703" t="s">
        <v>101</v>
      </c>
      <c r="C21" s="703"/>
      <c r="D21" s="38">
        <f>SUM(D22:D23)</f>
        <v>0</v>
      </c>
      <c r="E21" s="38">
        <f>SUM(E22:E23)</f>
        <v>0</v>
      </c>
      <c r="F21" s="34"/>
      <c r="G21" s="702" t="s">
        <v>102</v>
      </c>
      <c r="H21" s="702"/>
      <c r="I21" s="41">
        <v>0</v>
      </c>
      <c r="J21" s="41">
        <v>0</v>
      </c>
      <c r="K21" s="39"/>
    </row>
    <row r="22" spans="1:11">
      <c r="A22" s="40"/>
      <c r="B22" s="702" t="s">
        <v>103</v>
      </c>
      <c r="C22" s="702"/>
      <c r="D22" s="45">
        <v>0</v>
      </c>
      <c r="E22" s="45">
        <v>0</v>
      </c>
      <c r="F22" s="34"/>
      <c r="G22" s="702" t="s">
        <v>104</v>
      </c>
      <c r="H22" s="702"/>
      <c r="I22" s="41">
        <v>0</v>
      </c>
      <c r="J22" s="41">
        <v>0</v>
      </c>
      <c r="K22" s="39"/>
    </row>
    <row r="23" spans="1:11">
      <c r="A23" s="40"/>
      <c r="B23" s="702" t="s">
        <v>195</v>
      </c>
      <c r="C23" s="702"/>
      <c r="D23" s="41">
        <v>0</v>
      </c>
      <c r="E23" s="41">
        <v>0</v>
      </c>
      <c r="F23" s="34"/>
      <c r="G23" s="702" t="s">
        <v>105</v>
      </c>
      <c r="H23" s="702"/>
      <c r="I23" s="41">
        <v>0</v>
      </c>
      <c r="J23" s="41">
        <v>0</v>
      </c>
      <c r="K23" s="39"/>
    </row>
    <row r="24" spans="1:11" ht="12">
      <c r="A24" s="37"/>
      <c r="B24" s="42"/>
      <c r="C24" s="43"/>
      <c r="D24" s="44"/>
      <c r="E24" s="44"/>
      <c r="F24" s="34"/>
      <c r="G24" s="702" t="s">
        <v>106</v>
      </c>
      <c r="H24" s="702"/>
      <c r="I24" s="41">
        <v>0</v>
      </c>
      <c r="J24" s="41">
        <v>0</v>
      </c>
      <c r="K24" s="39"/>
    </row>
    <row r="25" spans="1:11" ht="12">
      <c r="A25" s="40"/>
      <c r="B25" s="703" t="s">
        <v>107</v>
      </c>
      <c r="C25" s="703"/>
      <c r="D25" s="38">
        <f>SUM(D26:D30)</f>
        <v>0</v>
      </c>
      <c r="E25" s="38">
        <f>SUM(E26:E30)</f>
        <v>0</v>
      </c>
      <c r="F25" s="34"/>
      <c r="G25" s="702" t="s">
        <v>108</v>
      </c>
      <c r="H25" s="702"/>
      <c r="I25" s="41">
        <v>0</v>
      </c>
      <c r="J25" s="41">
        <v>0</v>
      </c>
      <c r="K25" s="39"/>
    </row>
    <row r="26" spans="1:11" ht="12">
      <c r="A26" s="40"/>
      <c r="B26" s="702" t="s">
        <v>109</v>
      </c>
      <c r="C26" s="702"/>
      <c r="D26" s="41">
        <v>0</v>
      </c>
      <c r="E26" s="41">
        <v>0</v>
      </c>
      <c r="F26" s="34"/>
      <c r="G26" s="42"/>
      <c r="H26" s="43"/>
      <c r="I26" s="44"/>
      <c r="J26" s="44"/>
      <c r="K26" s="39"/>
    </row>
    <row r="27" spans="1:11" ht="12">
      <c r="A27" s="40"/>
      <c r="B27" s="702" t="s">
        <v>110</v>
      </c>
      <c r="C27" s="702"/>
      <c r="D27" s="41">
        <v>0</v>
      </c>
      <c r="E27" s="41">
        <v>0</v>
      </c>
      <c r="F27" s="34"/>
      <c r="G27" s="703" t="s">
        <v>103</v>
      </c>
      <c r="H27" s="703"/>
      <c r="I27" s="38">
        <f>SUM(I28:I30)</f>
        <v>0</v>
      </c>
      <c r="J27" s="38">
        <f>SUM(J28:J30)</f>
        <v>0</v>
      </c>
      <c r="K27" s="39"/>
    </row>
    <row r="28" spans="1:11" ht="26.25" customHeight="1">
      <c r="A28" s="40"/>
      <c r="B28" s="704" t="s">
        <v>111</v>
      </c>
      <c r="C28" s="704"/>
      <c r="D28" s="41">
        <v>0</v>
      </c>
      <c r="E28" s="41">
        <v>0</v>
      </c>
      <c r="F28" s="34"/>
      <c r="G28" s="702" t="s">
        <v>112</v>
      </c>
      <c r="H28" s="702"/>
      <c r="I28" s="41">
        <v>0</v>
      </c>
      <c r="J28" s="41">
        <v>0</v>
      </c>
      <c r="K28" s="39"/>
    </row>
    <row r="29" spans="1:11">
      <c r="A29" s="40"/>
      <c r="B29" s="702" t="s">
        <v>113</v>
      </c>
      <c r="C29" s="702"/>
      <c r="D29" s="41">
        <v>0</v>
      </c>
      <c r="E29" s="41">
        <v>0</v>
      </c>
      <c r="F29" s="34"/>
      <c r="G29" s="702" t="s">
        <v>49</v>
      </c>
      <c r="H29" s="702"/>
      <c r="I29" s="41">
        <v>0</v>
      </c>
      <c r="J29" s="41">
        <v>0</v>
      </c>
      <c r="K29" s="39"/>
    </row>
    <row r="30" spans="1:11">
      <c r="A30" s="40"/>
      <c r="B30" s="702" t="s">
        <v>114</v>
      </c>
      <c r="C30" s="702"/>
      <c r="D30" s="41">
        <v>0</v>
      </c>
      <c r="E30" s="41">
        <v>0</v>
      </c>
      <c r="F30" s="34"/>
      <c r="G30" s="702" t="s">
        <v>115</v>
      </c>
      <c r="H30" s="702"/>
      <c r="I30" s="41">
        <v>0</v>
      </c>
      <c r="J30" s="41">
        <v>0</v>
      </c>
      <c r="K30" s="39"/>
    </row>
    <row r="31" spans="1:11" ht="12">
      <c r="A31" s="37"/>
      <c r="B31" s="42"/>
      <c r="C31" s="46"/>
      <c r="D31" s="33"/>
      <c r="E31" s="33"/>
      <c r="F31" s="34"/>
      <c r="G31" s="42"/>
      <c r="H31" s="43"/>
      <c r="I31" s="44"/>
      <c r="J31" s="44"/>
      <c r="K31" s="39"/>
    </row>
    <row r="32" spans="1:11" ht="12">
      <c r="A32" s="47"/>
      <c r="B32" s="701" t="s">
        <v>116</v>
      </c>
      <c r="C32" s="701"/>
      <c r="D32" s="48">
        <f>D11+D21+D25</f>
        <v>0</v>
      </c>
      <c r="E32" s="48">
        <f>E11+E21+E25</f>
        <v>0</v>
      </c>
      <c r="F32" s="49"/>
      <c r="G32" s="705" t="s">
        <v>117</v>
      </c>
      <c r="H32" s="705"/>
      <c r="I32" s="50">
        <f>SUM(I33:I37)</f>
        <v>0</v>
      </c>
      <c r="J32" s="50">
        <f>SUM(J33:J37)</f>
        <v>0</v>
      </c>
      <c r="K32" s="39"/>
    </row>
    <row r="33" spans="1:11" ht="12">
      <c r="A33" s="37"/>
      <c r="B33" s="701"/>
      <c r="C33" s="701"/>
      <c r="D33" s="33"/>
      <c r="E33" s="33"/>
      <c r="F33" s="34"/>
      <c r="G33" s="702" t="s">
        <v>118</v>
      </c>
      <c r="H33" s="702"/>
      <c r="I33" s="41">
        <v>0</v>
      </c>
      <c r="J33" s="41">
        <v>0</v>
      </c>
      <c r="K33" s="39"/>
    </row>
    <row r="34" spans="1:11">
      <c r="A34" s="51"/>
      <c r="B34" s="34"/>
      <c r="C34" s="34"/>
      <c r="D34" s="34"/>
      <c r="E34" s="34"/>
      <c r="F34" s="34"/>
      <c r="G34" s="702" t="s">
        <v>119</v>
      </c>
      <c r="H34" s="702"/>
      <c r="I34" s="41">
        <v>0</v>
      </c>
      <c r="J34" s="41">
        <v>0</v>
      </c>
      <c r="K34" s="39"/>
    </row>
    <row r="35" spans="1:11">
      <c r="A35" s="51"/>
      <c r="B35" s="34"/>
      <c r="C35" s="34"/>
      <c r="D35" s="34"/>
      <c r="E35" s="34"/>
      <c r="F35" s="34"/>
      <c r="G35" s="702" t="s">
        <v>120</v>
      </c>
      <c r="H35" s="702"/>
      <c r="I35" s="41">
        <v>0</v>
      </c>
      <c r="J35" s="41">
        <v>0</v>
      </c>
      <c r="K35" s="39"/>
    </row>
    <row r="36" spans="1:11">
      <c r="A36" s="51"/>
      <c r="B36" s="34"/>
      <c r="C36" s="34"/>
      <c r="D36" s="34"/>
      <c r="E36" s="34"/>
      <c r="F36" s="34"/>
      <c r="G36" s="702" t="s">
        <v>121</v>
      </c>
      <c r="H36" s="702"/>
      <c r="I36" s="41">
        <v>0</v>
      </c>
      <c r="J36" s="41">
        <v>0</v>
      </c>
      <c r="K36" s="39"/>
    </row>
    <row r="37" spans="1:11">
      <c r="A37" s="51"/>
      <c r="B37" s="34"/>
      <c r="C37" s="34"/>
      <c r="D37" s="34"/>
      <c r="E37" s="34"/>
      <c r="F37" s="34"/>
      <c r="G37" s="702" t="s">
        <v>122</v>
      </c>
      <c r="H37" s="702"/>
      <c r="I37" s="41">
        <v>0</v>
      </c>
      <c r="J37" s="41">
        <v>0</v>
      </c>
      <c r="K37" s="39"/>
    </row>
    <row r="38" spans="1:11" ht="12">
      <c r="A38" s="51"/>
      <c r="B38" s="34"/>
      <c r="C38" s="34"/>
      <c r="D38" s="34"/>
      <c r="E38" s="34"/>
      <c r="F38" s="34"/>
      <c r="G38" s="42"/>
      <c r="H38" s="43"/>
      <c r="I38" s="44"/>
      <c r="J38" s="44"/>
      <c r="K38" s="39"/>
    </row>
    <row r="39" spans="1:11" ht="12">
      <c r="A39" s="51"/>
      <c r="B39" s="34"/>
      <c r="C39" s="34"/>
      <c r="D39" s="34"/>
      <c r="E39" s="34"/>
      <c r="F39" s="34"/>
      <c r="G39" s="703" t="s">
        <v>123</v>
      </c>
      <c r="H39" s="703"/>
      <c r="I39" s="50">
        <f>SUM(I40:I45)</f>
        <v>0</v>
      </c>
      <c r="J39" s="50">
        <f>SUM(J40:J45)</f>
        <v>0</v>
      </c>
      <c r="K39" s="39"/>
    </row>
    <row r="40" spans="1:11" ht="26.25" customHeight="1">
      <c r="A40" s="51"/>
      <c r="B40" s="34"/>
      <c r="C40" s="34"/>
      <c r="D40" s="34"/>
      <c r="E40" s="34"/>
      <c r="F40" s="34"/>
      <c r="G40" s="704" t="s">
        <v>124</v>
      </c>
      <c r="H40" s="704"/>
      <c r="I40" s="41">
        <v>0</v>
      </c>
      <c r="J40" s="41">
        <v>0</v>
      </c>
      <c r="K40" s="39"/>
    </row>
    <row r="41" spans="1:11">
      <c r="A41" s="51"/>
      <c r="B41" s="34"/>
      <c r="C41" s="34"/>
      <c r="D41" s="34"/>
      <c r="E41" s="34"/>
      <c r="F41" s="34"/>
      <c r="G41" s="702" t="s">
        <v>125</v>
      </c>
      <c r="H41" s="702"/>
      <c r="I41" s="41">
        <v>0</v>
      </c>
      <c r="J41" s="41">
        <v>0</v>
      </c>
      <c r="K41" s="39"/>
    </row>
    <row r="42" spans="1:11" ht="12" customHeight="1">
      <c r="A42" s="51"/>
      <c r="B42" s="34"/>
      <c r="C42" s="34"/>
      <c r="D42" s="34"/>
      <c r="E42" s="34"/>
      <c r="F42" s="34"/>
      <c r="G42" s="702" t="s">
        <v>126</v>
      </c>
      <c r="H42" s="702"/>
      <c r="I42" s="41">
        <v>0</v>
      </c>
      <c r="J42" s="41">
        <v>0</v>
      </c>
      <c r="K42" s="39"/>
    </row>
    <row r="43" spans="1:11" ht="25.5" customHeight="1">
      <c r="A43" s="51"/>
      <c r="B43" s="34"/>
      <c r="C43" s="34"/>
      <c r="D43" s="34"/>
      <c r="E43" s="34"/>
      <c r="F43" s="34"/>
      <c r="G43" s="704" t="s">
        <v>197</v>
      </c>
      <c r="H43" s="704"/>
      <c r="I43" s="41">
        <v>0</v>
      </c>
      <c r="J43" s="41">
        <v>0</v>
      </c>
      <c r="K43" s="39"/>
    </row>
    <row r="44" spans="1:11">
      <c r="A44" s="51"/>
      <c r="B44" s="34"/>
      <c r="C44" s="34"/>
      <c r="D44" s="34"/>
      <c r="E44" s="34"/>
      <c r="F44" s="34"/>
      <c r="G44" s="702" t="s">
        <v>127</v>
      </c>
      <c r="H44" s="702"/>
      <c r="I44" s="41">
        <v>0</v>
      </c>
      <c r="J44" s="41">
        <v>0</v>
      </c>
      <c r="K44" s="39"/>
    </row>
    <row r="45" spans="1:11">
      <c r="A45" s="51"/>
      <c r="B45" s="34"/>
      <c r="C45" s="34"/>
      <c r="D45" s="34"/>
      <c r="E45" s="34"/>
      <c r="F45" s="34"/>
      <c r="G45" s="702" t="s">
        <v>128</v>
      </c>
      <c r="H45" s="702"/>
      <c r="I45" s="41">
        <v>0</v>
      </c>
      <c r="J45" s="41">
        <v>0</v>
      </c>
      <c r="K45" s="39"/>
    </row>
    <row r="46" spans="1:11" ht="12">
      <c r="A46" s="51"/>
      <c r="B46" s="34"/>
      <c r="C46" s="34"/>
      <c r="D46" s="34"/>
      <c r="E46" s="34"/>
      <c r="F46" s="34"/>
      <c r="G46" s="42"/>
      <c r="H46" s="43"/>
      <c r="I46" s="44"/>
      <c r="J46" s="44"/>
      <c r="K46" s="39"/>
    </row>
    <row r="47" spans="1:11" ht="12">
      <c r="A47" s="51"/>
      <c r="B47" s="34"/>
      <c r="C47" s="34"/>
      <c r="D47" s="34"/>
      <c r="E47" s="34"/>
      <c r="F47" s="34"/>
      <c r="G47" s="703" t="s">
        <v>129</v>
      </c>
      <c r="H47" s="703"/>
      <c r="I47" s="50">
        <f>SUM(I48)</f>
        <v>0</v>
      </c>
      <c r="J47" s="50">
        <f>SUM(J48)</f>
        <v>0</v>
      </c>
      <c r="K47" s="39"/>
    </row>
    <row r="48" spans="1:11">
      <c r="A48" s="51"/>
      <c r="B48" s="34"/>
      <c r="C48" s="34"/>
      <c r="D48" s="34"/>
      <c r="E48" s="34"/>
      <c r="F48" s="34"/>
      <c r="G48" s="702" t="s">
        <v>130</v>
      </c>
      <c r="H48" s="702"/>
      <c r="I48" s="41">
        <v>0</v>
      </c>
      <c r="J48" s="41">
        <v>0</v>
      </c>
      <c r="K48" s="39"/>
    </row>
    <row r="49" spans="1:11" ht="12">
      <c r="A49" s="51"/>
      <c r="B49" s="34"/>
      <c r="C49" s="34"/>
      <c r="D49" s="34"/>
      <c r="E49" s="34"/>
      <c r="F49" s="34"/>
      <c r="G49" s="42"/>
      <c r="H49" s="43"/>
      <c r="I49" s="44"/>
      <c r="J49" s="44"/>
      <c r="K49" s="39"/>
    </row>
    <row r="50" spans="1:11">
      <c r="A50" s="51"/>
      <c r="B50" s="34"/>
      <c r="C50" s="34"/>
      <c r="D50" s="34"/>
      <c r="E50" s="34"/>
      <c r="F50" s="34"/>
      <c r="G50" s="701" t="s">
        <v>131</v>
      </c>
      <c r="H50" s="701"/>
      <c r="I50" s="52">
        <f>I11+I16+I27+I32+I39+I47</f>
        <v>0</v>
      </c>
      <c r="J50" s="52">
        <f>J11+J16+J27+J32+J39+J47</f>
        <v>0</v>
      </c>
      <c r="K50" s="53"/>
    </row>
    <row r="51" spans="1:11">
      <c r="A51" s="51"/>
      <c r="B51" s="34"/>
      <c r="C51" s="34"/>
      <c r="D51" s="34"/>
      <c r="E51" s="34"/>
      <c r="F51" s="34"/>
      <c r="G51" s="54"/>
      <c r="H51" s="54"/>
      <c r="I51" s="44"/>
      <c r="J51" s="44"/>
      <c r="K51" s="53"/>
    </row>
    <row r="52" spans="1:11">
      <c r="A52" s="51"/>
      <c r="B52" s="34"/>
      <c r="C52" s="34"/>
      <c r="D52" s="34"/>
      <c r="E52" s="34"/>
      <c r="F52" s="34"/>
      <c r="G52" s="697" t="s">
        <v>132</v>
      </c>
      <c r="H52" s="697"/>
      <c r="I52" s="52">
        <f>D32-I50</f>
        <v>0</v>
      </c>
      <c r="J52" s="52">
        <f>E32-J50</f>
        <v>0</v>
      </c>
      <c r="K52" s="53"/>
    </row>
    <row r="53" spans="1:11" ht="6" customHeight="1">
      <c r="A53" s="55"/>
      <c r="B53" s="56"/>
      <c r="C53" s="56"/>
      <c r="D53" s="56"/>
      <c r="E53" s="56"/>
      <c r="F53" s="56"/>
      <c r="G53" s="57"/>
      <c r="H53" s="57"/>
      <c r="I53" s="56"/>
      <c r="J53" s="56"/>
      <c r="K53" s="58"/>
    </row>
    <row r="54" spans="1:11" ht="6" customHeight="1">
      <c r="A54" s="16"/>
      <c r="B54" s="16"/>
      <c r="C54" s="16"/>
      <c r="D54" s="16"/>
      <c r="E54" s="16"/>
      <c r="F54" s="16"/>
      <c r="G54" s="23"/>
      <c r="H54" s="23"/>
      <c r="I54" s="16"/>
      <c r="J54" s="16"/>
      <c r="K54" s="16"/>
    </row>
    <row r="55" spans="1:11" ht="6" customHeight="1">
      <c r="A55" s="56"/>
      <c r="B55" s="59"/>
      <c r="C55" s="60"/>
      <c r="D55" s="61"/>
      <c r="E55" s="61"/>
      <c r="F55" s="56"/>
      <c r="G55" s="62"/>
      <c r="H55" s="63"/>
      <c r="I55" s="61"/>
      <c r="J55" s="61"/>
      <c r="K55" s="56"/>
    </row>
    <row r="56" spans="1:11" ht="6" customHeight="1">
      <c r="A56" s="16"/>
      <c r="B56" s="43"/>
      <c r="C56" s="64"/>
      <c r="D56" s="65"/>
      <c r="E56" s="65"/>
      <c r="F56" s="16"/>
      <c r="G56" s="66"/>
      <c r="H56" s="67"/>
      <c r="I56" s="65"/>
      <c r="J56" s="65"/>
      <c r="K56" s="16"/>
    </row>
    <row r="57" spans="1:11" ht="15" customHeight="1">
      <c r="A57" s="43" t="s">
        <v>76</v>
      </c>
      <c r="C57" s="43"/>
      <c r="D57" s="43"/>
      <c r="E57" s="43"/>
      <c r="F57" s="43"/>
      <c r="G57" s="43"/>
      <c r="H57" s="43"/>
      <c r="I57" s="43"/>
      <c r="J57" s="43"/>
    </row>
    <row r="58" spans="1:11" ht="9.75" customHeight="1">
      <c r="B58" s="43"/>
      <c r="C58" s="64"/>
      <c r="D58" s="65"/>
      <c r="E58" s="65"/>
      <c r="G58" s="66"/>
      <c r="H58" s="64"/>
      <c r="I58" s="65"/>
      <c r="J58" s="65"/>
    </row>
    <row r="59" spans="1:11" ht="30" customHeight="1">
      <c r="B59" s="43"/>
      <c r="C59" s="698"/>
      <c r="D59" s="698"/>
      <c r="E59" s="65"/>
      <c r="G59" s="699"/>
      <c r="H59" s="699"/>
      <c r="I59" s="65"/>
      <c r="J59" s="65"/>
    </row>
    <row r="60" spans="1:11" ht="14.1" customHeight="1">
      <c r="B60" s="68"/>
      <c r="C60" s="700" t="s">
        <v>77</v>
      </c>
      <c r="D60" s="700"/>
      <c r="E60" s="65"/>
      <c r="F60" s="65"/>
      <c r="G60" s="700" t="s">
        <v>80</v>
      </c>
      <c r="H60" s="700"/>
      <c r="I60" s="69"/>
      <c r="J60" s="65"/>
    </row>
    <row r="61" spans="1:11" ht="14.1" customHeight="1">
      <c r="B61" s="70"/>
      <c r="C61" s="696" t="s">
        <v>78</v>
      </c>
      <c r="D61" s="696"/>
      <c r="E61" s="71"/>
      <c r="F61" s="71"/>
      <c r="G61" s="696" t="s">
        <v>79</v>
      </c>
      <c r="H61" s="696"/>
      <c r="I61" s="69"/>
      <c r="J61" s="65"/>
    </row>
    <row r="62" spans="1:11" ht="9.9" customHeight="1">
      <c r="D62" s="72"/>
    </row>
    <row r="63" spans="1:11">
      <c r="B63" s="567"/>
      <c r="C63" s="567"/>
      <c r="D63" s="72"/>
      <c r="E63" s="567"/>
      <c r="F63" s="567"/>
      <c r="G63" s="23"/>
      <c r="H63" s="23"/>
      <c r="I63" s="567"/>
      <c r="J63" s="567"/>
      <c r="K63" s="567"/>
    </row>
    <row r="64" spans="1:11">
      <c r="D64" s="72"/>
    </row>
  </sheetData>
  <sheetProtection formatCells="0" selectLockedCells="1"/>
  <mergeCells count="69">
    <mergeCell ref="B8:C8"/>
    <mergeCell ref="G8:H8"/>
    <mergeCell ref="C1:I1"/>
    <mergeCell ref="C2:I2"/>
    <mergeCell ref="C3:I3"/>
    <mergeCell ref="F5:H5"/>
    <mergeCell ref="B16:C16"/>
    <mergeCell ref="G16:H16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B23:C23"/>
    <mergeCell ref="G23:H23"/>
    <mergeCell ref="B17:C17"/>
    <mergeCell ref="G17:H17"/>
    <mergeCell ref="B18:C18"/>
    <mergeCell ref="G18:H18"/>
    <mergeCell ref="B19:C19"/>
    <mergeCell ref="G19:H19"/>
    <mergeCell ref="G20:H20"/>
    <mergeCell ref="B21:C21"/>
    <mergeCell ref="G21:H21"/>
    <mergeCell ref="B22:C22"/>
    <mergeCell ref="G22:H22"/>
    <mergeCell ref="G24:H24"/>
    <mergeCell ref="B25:C25"/>
    <mergeCell ref="G25:H25"/>
    <mergeCell ref="B26:C26"/>
    <mergeCell ref="B27:C27"/>
    <mergeCell ref="G27:H27"/>
    <mergeCell ref="G35:H35"/>
    <mergeCell ref="B28:C28"/>
    <mergeCell ref="G28:H28"/>
    <mergeCell ref="B29:C29"/>
    <mergeCell ref="G29:H29"/>
    <mergeCell ref="B30:C30"/>
    <mergeCell ref="G30:H30"/>
    <mergeCell ref="B32:C32"/>
    <mergeCell ref="G32:H32"/>
    <mergeCell ref="B33:C33"/>
    <mergeCell ref="G33:H33"/>
    <mergeCell ref="G34:H34"/>
    <mergeCell ref="G50:H50"/>
    <mergeCell ref="G36:H36"/>
    <mergeCell ref="G37:H37"/>
    <mergeCell ref="G39:H39"/>
    <mergeCell ref="G40:H40"/>
    <mergeCell ref="G41:H41"/>
    <mergeCell ref="G42:H42"/>
    <mergeCell ref="G43:H43"/>
    <mergeCell ref="G44:H44"/>
    <mergeCell ref="G45:H45"/>
    <mergeCell ref="G47:H47"/>
    <mergeCell ref="G48:H48"/>
    <mergeCell ref="C61:D61"/>
    <mergeCell ref="G61:H61"/>
    <mergeCell ref="G52:H52"/>
    <mergeCell ref="C59:D59"/>
    <mergeCell ref="G59:H59"/>
    <mergeCell ref="C60:D60"/>
    <mergeCell ref="G60:H60"/>
  </mergeCells>
  <printOptions verticalCentered="1"/>
  <pageMargins left="0.39370078740157483" right="0" top="0.43307086614173229" bottom="0.70866141732283472" header="0.39370078740157483" footer="0"/>
  <pageSetup scale="6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3"/>
  <sheetViews>
    <sheetView showGridLines="0" workbookViewId="0">
      <selection activeCell="A294" sqref="A294:XFD294"/>
    </sheetView>
  </sheetViews>
  <sheetFormatPr baseColWidth="10" defaultColWidth="11.44140625" defaultRowHeight="10.199999999999999"/>
  <cols>
    <col min="1" max="1" width="55.109375" style="310" bestFit="1" customWidth="1"/>
    <col min="2" max="2" width="16.44140625" style="310" bestFit="1" customWidth="1"/>
    <col min="3" max="3" width="17.109375" style="310" customWidth="1"/>
    <col min="4" max="4" width="19.109375" style="310" customWidth="1"/>
    <col min="5" max="5" width="17.109375" style="310" customWidth="1"/>
    <col min="6" max="6" width="14.88671875" style="310" bestFit="1" customWidth="1"/>
    <col min="7" max="16384" width="11.44140625" style="310"/>
  </cols>
  <sheetData>
    <row r="1" spans="1:6" ht="4.5" customHeight="1">
      <c r="A1" s="780"/>
      <c r="B1" s="781"/>
      <c r="C1" s="781"/>
      <c r="D1" s="781"/>
      <c r="E1" s="781"/>
      <c r="F1" s="491"/>
    </row>
    <row r="2" spans="1:6" ht="13.2">
      <c r="A2" s="797" t="s">
        <v>499</v>
      </c>
      <c r="B2" s="798"/>
      <c r="C2" s="798"/>
      <c r="D2" s="798"/>
      <c r="E2" s="798"/>
      <c r="F2" s="798"/>
    </row>
    <row r="3" spans="1:6" ht="24" customHeight="1">
      <c r="A3" s="797" t="s">
        <v>480</v>
      </c>
      <c r="B3" s="798"/>
      <c r="C3" s="798"/>
      <c r="D3" s="798"/>
      <c r="E3" s="798"/>
      <c r="F3" s="798"/>
    </row>
    <row r="4" spans="1:6" ht="14.4">
      <c r="A4" s="339"/>
      <c r="B4"/>
      <c r="C4" s="338"/>
      <c r="D4" s="338"/>
      <c r="E4" s="338"/>
    </row>
    <row r="5" spans="1:6" ht="12">
      <c r="A5" s="21" t="s">
        <v>3</v>
      </c>
      <c r="B5" s="321"/>
      <c r="C5" s="200"/>
      <c r="D5" s="56"/>
      <c r="E5" s="60"/>
    </row>
    <row r="6" spans="1:6" ht="12">
      <c r="A6" s="21"/>
      <c r="B6" s="75"/>
      <c r="C6" s="358"/>
      <c r="D6" s="16"/>
      <c r="E6" s="64"/>
    </row>
    <row r="7" spans="1:6" ht="12">
      <c r="A7" s="21"/>
      <c r="B7" s="75"/>
      <c r="C7" s="358"/>
      <c r="D7" s="16"/>
      <c r="E7" s="64"/>
    </row>
    <row r="8" spans="1:6" ht="13.2">
      <c r="A8" s="796" t="s">
        <v>441</v>
      </c>
      <c r="B8" s="796"/>
      <c r="C8" s="796"/>
      <c r="D8" s="796"/>
      <c r="E8" s="796"/>
    </row>
    <row r="9" spans="1:6" ht="12">
      <c r="A9" s="452"/>
      <c r="B9" s="75"/>
      <c r="C9" s="358"/>
      <c r="D9" s="16"/>
      <c r="E9" s="64"/>
    </row>
    <row r="10" spans="1:6" ht="13.2">
      <c r="A10" s="453" t="s">
        <v>426</v>
      </c>
      <c r="B10" s="340"/>
      <c r="C10" s="341"/>
      <c r="D10" s="338"/>
      <c r="E10" s="338"/>
    </row>
    <row r="11" spans="1:6" ht="14.4">
      <c r="A11" s="454"/>
      <c r="B11"/>
      <c r="C11" s="338"/>
      <c r="D11" s="338"/>
      <c r="E11" s="338"/>
    </row>
    <row r="12" spans="1:6" ht="14.4">
      <c r="A12" s="455" t="s">
        <v>368</v>
      </c>
      <c r="B12"/>
      <c r="C12" s="338"/>
      <c r="D12" s="338"/>
      <c r="E12" s="338"/>
    </row>
    <row r="13" spans="1:6" ht="14.4">
      <c r="B13"/>
    </row>
    <row r="14" spans="1:6" ht="12">
      <c r="A14" s="414" t="s">
        <v>369</v>
      </c>
      <c r="B14" s="319"/>
      <c r="C14" s="319"/>
      <c r="D14" s="319"/>
    </row>
    <row r="15" spans="1:6">
      <c r="A15" s="390"/>
      <c r="B15" s="319"/>
      <c r="C15" s="319"/>
      <c r="D15" s="319"/>
    </row>
    <row r="16" spans="1:6" ht="20.25" customHeight="1">
      <c r="A16" s="403" t="s">
        <v>371</v>
      </c>
      <c r="B16" s="404" t="s">
        <v>302</v>
      </c>
      <c r="C16" s="404" t="s">
        <v>372</v>
      </c>
      <c r="D16" s="404" t="s">
        <v>373</v>
      </c>
    </row>
    <row r="17" spans="1:4">
      <c r="A17" s="315" t="s">
        <v>379</v>
      </c>
      <c r="B17" s="399"/>
      <c r="C17" s="399">
        <v>0</v>
      </c>
      <c r="D17" s="399">
        <v>0</v>
      </c>
    </row>
    <row r="18" spans="1:4">
      <c r="A18" s="312"/>
      <c r="B18" s="400"/>
      <c r="C18" s="400">
        <v>0</v>
      </c>
      <c r="D18" s="400">
        <v>0</v>
      </c>
    </row>
    <row r="19" spans="1:4">
      <c r="A19" s="312" t="s">
        <v>377</v>
      </c>
      <c r="B19" s="400"/>
      <c r="C19" s="400">
        <v>0</v>
      </c>
      <c r="D19" s="400">
        <v>0</v>
      </c>
    </row>
    <row r="20" spans="1:4">
      <c r="A20" s="312"/>
      <c r="B20" s="400"/>
      <c r="C20" s="400">
        <v>0</v>
      </c>
      <c r="D20" s="400">
        <v>0</v>
      </c>
    </row>
    <row r="21" spans="1:4">
      <c r="A21" s="317" t="s">
        <v>378</v>
      </c>
      <c r="B21" s="401"/>
      <c r="C21" s="401">
        <v>0</v>
      </c>
      <c r="D21" s="401">
        <v>0</v>
      </c>
    </row>
    <row r="22" spans="1:4">
      <c r="A22" s="390"/>
      <c r="B22" s="404">
        <f>SUM(B17:B21)</f>
        <v>0</v>
      </c>
      <c r="C22" s="404"/>
      <c r="D22" s="404">
        <f t="shared" ref="D22" si="0">SUM(D17:D21)</f>
        <v>0</v>
      </c>
    </row>
    <row r="23" spans="1:4">
      <c r="A23" s="390"/>
      <c r="B23" s="319"/>
      <c r="C23" s="319"/>
      <c r="D23" s="319"/>
    </row>
    <row r="24" spans="1:4">
      <c r="A24" s="390"/>
      <c r="B24" s="319"/>
      <c r="C24" s="319"/>
      <c r="D24" s="319"/>
    </row>
    <row r="25" spans="1:4" ht="12">
      <c r="A25" s="414" t="s">
        <v>374</v>
      </c>
      <c r="B25" s="415"/>
      <c r="C25" s="319"/>
      <c r="D25" s="319"/>
    </row>
    <row r="27" spans="1:4" ht="18.75" customHeight="1">
      <c r="A27" s="403" t="s">
        <v>375</v>
      </c>
      <c r="B27" s="404" t="s">
        <v>302</v>
      </c>
      <c r="C27" s="404" t="s">
        <v>376</v>
      </c>
      <c r="D27" s="404" t="s">
        <v>303</v>
      </c>
    </row>
    <row r="28" spans="1:4">
      <c r="A28" s="312" t="s">
        <v>380</v>
      </c>
      <c r="B28" s="313"/>
      <c r="C28" s="313"/>
      <c r="D28" s="313"/>
    </row>
    <row r="29" spans="1:4">
      <c r="A29" s="312"/>
      <c r="B29" s="313"/>
      <c r="C29" s="313"/>
      <c r="D29" s="313"/>
    </row>
    <row r="30" spans="1:4" ht="14.25" customHeight="1">
      <c r="A30" s="312" t="s">
        <v>381</v>
      </c>
      <c r="B30" s="313"/>
      <c r="C30" s="313"/>
      <c r="D30" s="313"/>
    </row>
    <row r="31" spans="1:4" ht="14.25" customHeight="1">
      <c r="A31" s="312"/>
      <c r="B31" s="313"/>
      <c r="C31" s="313"/>
      <c r="D31" s="313"/>
    </row>
    <row r="32" spans="1:4" ht="14.25" customHeight="1">
      <c r="A32" s="317"/>
      <c r="B32" s="318"/>
      <c r="C32" s="318"/>
      <c r="D32" s="318"/>
    </row>
    <row r="33" spans="1:5" ht="14.25" customHeight="1">
      <c r="B33" s="404">
        <f>SUM(B28:B32)</f>
        <v>0</v>
      </c>
      <c r="C33" s="404">
        <f t="shared" ref="C33:D33" si="1">SUM(C28:C32)</f>
        <v>0</v>
      </c>
      <c r="D33" s="404">
        <f t="shared" si="1"/>
        <v>0</v>
      </c>
    </row>
    <row r="34" spans="1:5" ht="14.25" customHeight="1">
      <c r="B34" s="568"/>
      <c r="C34" s="568"/>
      <c r="D34" s="568"/>
    </row>
    <row r="35" spans="1:5" ht="14.25" customHeight="1"/>
    <row r="36" spans="1:5" ht="23.25" customHeight="1">
      <c r="A36" s="403" t="s">
        <v>448</v>
      </c>
      <c r="B36" s="404" t="s">
        <v>302</v>
      </c>
      <c r="C36" s="404" t="s">
        <v>409</v>
      </c>
      <c r="D36" s="404" t="s">
        <v>410</v>
      </c>
      <c r="E36" s="404" t="s">
        <v>411</v>
      </c>
    </row>
    <row r="37" spans="1:5" ht="14.25" customHeight="1">
      <c r="A37" s="312" t="s">
        <v>382</v>
      </c>
      <c r="B37" s="313"/>
      <c r="C37" s="313"/>
      <c r="D37" s="313"/>
      <c r="E37" s="313"/>
    </row>
    <row r="38" spans="1:5" ht="14.25" customHeight="1">
      <c r="A38" s="312"/>
      <c r="B38" s="313"/>
      <c r="C38" s="313"/>
      <c r="D38" s="313"/>
      <c r="E38" s="313"/>
    </row>
    <row r="39" spans="1:5" ht="14.25" customHeight="1">
      <c r="A39" s="312" t="s">
        <v>383</v>
      </c>
      <c r="B39" s="313"/>
      <c r="C39" s="313"/>
      <c r="D39" s="313"/>
      <c r="E39" s="313"/>
    </row>
    <row r="40" spans="1:5" ht="14.25" customHeight="1">
      <c r="A40" s="317"/>
      <c r="B40" s="318"/>
      <c r="C40" s="318"/>
      <c r="D40" s="318"/>
      <c r="E40" s="318"/>
    </row>
    <row r="41" spans="1:5" ht="14.25" customHeight="1">
      <c r="B41" s="404">
        <f>SUM(B36:B40)</f>
        <v>0</v>
      </c>
      <c r="C41" s="404">
        <f t="shared" ref="C41" si="2">SUM(C36:C40)</f>
        <v>0</v>
      </c>
      <c r="D41" s="404">
        <f t="shared" ref="D41:E41" si="3">SUM(D36:D40)</f>
        <v>0</v>
      </c>
      <c r="E41" s="404">
        <f t="shared" si="3"/>
        <v>0</v>
      </c>
    </row>
    <row r="42" spans="1:5" ht="14.25" customHeight="1"/>
    <row r="43" spans="1:5" ht="14.25" customHeight="1"/>
    <row r="44" spans="1:5" ht="14.25" customHeight="1">
      <c r="A44" s="414" t="s">
        <v>388</v>
      </c>
    </row>
    <row r="45" spans="1:5" ht="14.25" customHeight="1">
      <c r="A45" s="391"/>
    </row>
    <row r="46" spans="1:5" ht="24" customHeight="1">
      <c r="A46" s="403" t="s">
        <v>384</v>
      </c>
      <c r="B46" s="404" t="s">
        <v>302</v>
      </c>
      <c r="C46" s="404" t="s">
        <v>385</v>
      </c>
    </row>
    <row r="47" spans="1:5" ht="14.25" customHeight="1">
      <c r="A47" s="315" t="s">
        <v>386</v>
      </c>
      <c r="B47" s="399"/>
      <c r="C47" s="399">
        <v>0</v>
      </c>
    </row>
    <row r="48" spans="1:5" ht="14.25" customHeight="1">
      <c r="A48" s="312"/>
      <c r="B48" s="400"/>
      <c r="C48" s="400">
        <v>0</v>
      </c>
    </row>
    <row r="49" spans="1:6" ht="14.25" customHeight="1">
      <c r="A49" s="312" t="s">
        <v>387</v>
      </c>
      <c r="B49" s="400"/>
      <c r="C49" s="400"/>
    </row>
    <row r="50" spans="1:6" ht="14.25" customHeight="1">
      <c r="A50" s="317"/>
      <c r="B50" s="401"/>
      <c r="C50" s="401">
        <v>0</v>
      </c>
    </row>
    <row r="51" spans="1:6" ht="14.25" customHeight="1">
      <c r="A51" s="406"/>
      <c r="B51" s="404">
        <f>SUM(B46:B50)</f>
        <v>0</v>
      </c>
      <c r="C51" s="404"/>
    </row>
    <row r="52" spans="1:6" ht="14.25" customHeight="1">
      <c r="A52" s="406"/>
      <c r="B52" s="407"/>
      <c r="C52" s="407"/>
    </row>
    <row r="53" spans="1:6" ht="14.25" customHeight="1"/>
    <row r="54" spans="1:6" ht="14.25" customHeight="1">
      <c r="A54" s="414" t="s">
        <v>389</v>
      </c>
    </row>
    <row r="55" spans="1:6" ht="14.25" customHeight="1">
      <c r="A55" s="391"/>
    </row>
    <row r="56" spans="1:6" ht="27.75" customHeight="1">
      <c r="A56" s="403" t="s">
        <v>392</v>
      </c>
      <c r="B56" s="404" t="s">
        <v>302</v>
      </c>
      <c r="C56" s="404" t="s">
        <v>372</v>
      </c>
      <c r="D56" s="404" t="s">
        <v>312</v>
      </c>
      <c r="E56" s="413" t="s">
        <v>390</v>
      </c>
      <c r="F56" s="404" t="s">
        <v>391</v>
      </c>
    </row>
    <row r="57" spans="1:6" ht="14.25" customHeight="1">
      <c r="A57" s="408" t="s">
        <v>393</v>
      </c>
      <c r="B57" s="407"/>
      <c r="C57" s="407">
        <v>0</v>
      </c>
      <c r="D57" s="407">
        <v>0</v>
      </c>
      <c r="E57" s="407">
        <v>0</v>
      </c>
      <c r="F57" s="409">
        <v>0</v>
      </c>
    </row>
    <row r="58" spans="1:6" ht="14.25" customHeight="1">
      <c r="A58" s="408"/>
      <c r="B58" s="407"/>
      <c r="C58" s="407">
        <v>0</v>
      </c>
      <c r="D58" s="407">
        <v>0</v>
      </c>
      <c r="E58" s="407">
        <v>0</v>
      </c>
      <c r="F58" s="409">
        <v>0</v>
      </c>
    </row>
    <row r="59" spans="1:6" ht="14.25" customHeight="1">
      <c r="A59" s="408"/>
      <c r="B59" s="407"/>
      <c r="C59" s="407">
        <v>0</v>
      </c>
      <c r="D59" s="407">
        <v>0</v>
      </c>
      <c r="E59" s="407">
        <v>0</v>
      </c>
      <c r="F59" s="409">
        <v>0</v>
      </c>
    </row>
    <row r="60" spans="1:6" ht="14.25" customHeight="1">
      <c r="A60" s="410"/>
      <c r="B60" s="411"/>
      <c r="C60" s="411">
        <v>0</v>
      </c>
      <c r="D60" s="411">
        <v>0</v>
      </c>
      <c r="E60" s="411">
        <v>0</v>
      </c>
      <c r="F60" s="412">
        <v>0</v>
      </c>
    </row>
    <row r="61" spans="1:6" ht="15" customHeight="1">
      <c r="A61" s="406"/>
      <c r="B61" s="404">
        <f>SUM(B56:B60)</f>
        <v>0</v>
      </c>
      <c r="C61" s="569">
        <v>0</v>
      </c>
      <c r="D61" s="570">
        <v>0</v>
      </c>
      <c r="E61" s="570">
        <v>0</v>
      </c>
      <c r="F61" s="571">
        <v>0</v>
      </c>
    </row>
    <row r="62" spans="1:6">
      <c r="A62" s="406"/>
      <c r="B62" s="320"/>
      <c r="C62" s="320"/>
      <c r="D62" s="320"/>
      <c r="E62" s="320"/>
      <c r="F62" s="320"/>
    </row>
    <row r="63" spans="1:6">
      <c r="A63" s="406"/>
      <c r="B63" s="320"/>
      <c r="C63" s="320"/>
      <c r="D63" s="320"/>
      <c r="E63" s="320"/>
      <c r="F63" s="320"/>
    </row>
    <row r="64" spans="1:6">
      <c r="A64" s="406"/>
      <c r="B64" s="320"/>
      <c r="C64" s="320"/>
      <c r="D64" s="320"/>
      <c r="E64" s="320"/>
      <c r="F64" s="320"/>
    </row>
    <row r="65" spans="1:6" ht="26.25" customHeight="1">
      <c r="A65" s="403" t="s">
        <v>394</v>
      </c>
      <c r="B65" s="404" t="s">
        <v>302</v>
      </c>
      <c r="C65" s="404" t="s">
        <v>372</v>
      </c>
      <c r="D65" s="404" t="s">
        <v>395</v>
      </c>
      <c r="E65" s="320"/>
      <c r="F65" s="320"/>
    </row>
    <row r="66" spans="1:6">
      <c r="A66" s="312" t="s">
        <v>396</v>
      </c>
      <c r="B66" s="400"/>
      <c r="C66" s="400">
        <v>0</v>
      </c>
      <c r="D66" s="400">
        <v>0</v>
      </c>
      <c r="E66" s="320"/>
      <c r="F66" s="320"/>
    </row>
    <row r="67" spans="1:6">
      <c r="A67" s="312"/>
      <c r="B67" s="400"/>
      <c r="C67" s="400">
        <v>0</v>
      </c>
      <c r="D67" s="400">
        <v>0</v>
      </c>
      <c r="E67" s="320"/>
      <c r="F67" s="320"/>
    </row>
    <row r="68" spans="1:6" ht="16.5" customHeight="1">
      <c r="A68" s="311"/>
      <c r="B68" s="404">
        <f>SUM(B66:B67)</f>
        <v>0</v>
      </c>
      <c r="C68" s="775"/>
      <c r="D68" s="776"/>
      <c r="E68" s="320"/>
      <c r="F68" s="320"/>
    </row>
    <row r="69" spans="1:6">
      <c r="A69" s="406"/>
      <c r="B69" s="320"/>
      <c r="C69" s="320"/>
      <c r="D69" s="320"/>
      <c r="E69" s="320"/>
      <c r="F69" s="320"/>
    </row>
    <row r="70" spans="1:6">
      <c r="A70" s="406"/>
      <c r="B70" s="320"/>
      <c r="C70" s="320"/>
      <c r="D70" s="320"/>
      <c r="E70" s="320"/>
      <c r="F70" s="320"/>
    </row>
    <row r="71" spans="1:6">
      <c r="A71" s="391"/>
    </row>
    <row r="72" spans="1:6" ht="12">
      <c r="A72" s="414" t="s">
        <v>370</v>
      </c>
    </row>
    <row r="74" spans="1:6">
      <c r="A74" s="391"/>
    </row>
    <row r="75" spans="1:6" ht="24" customHeight="1">
      <c r="A75" s="403" t="s">
        <v>304</v>
      </c>
      <c r="B75" s="404" t="s">
        <v>305</v>
      </c>
      <c r="C75" s="404" t="s">
        <v>306</v>
      </c>
      <c r="D75" s="404" t="s">
        <v>307</v>
      </c>
      <c r="E75" s="404" t="s">
        <v>308</v>
      </c>
    </row>
    <row r="76" spans="1:6">
      <c r="A76" s="315" t="s">
        <v>397</v>
      </c>
      <c r="B76" s="416"/>
      <c r="C76" s="316"/>
      <c r="D76" s="316"/>
      <c r="E76" s="316">
        <v>0</v>
      </c>
    </row>
    <row r="77" spans="1:6">
      <c r="A77" s="312"/>
      <c r="B77" s="314"/>
      <c r="C77" s="313"/>
      <c r="D77" s="313"/>
      <c r="E77" s="313">
        <v>0</v>
      </c>
    </row>
    <row r="78" spans="1:6">
      <c r="A78" s="312" t="s">
        <v>398</v>
      </c>
      <c r="B78" s="314"/>
      <c r="C78" s="313"/>
      <c r="D78" s="313"/>
      <c r="E78" s="313">
        <v>0</v>
      </c>
    </row>
    <row r="79" spans="1:6">
      <c r="A79" s="312"/>
      <c r="B79" s="313"/>
      <c r="C79" s="313"/>
      <c r="D79" s="313"/>
      <c r="E79" s="313">
        <v>0</v>
      </c>
    </row>
    <row r="80" spans="1:6">
      <c r="A80" s="312" t="s">
        <v>399</v>
      </c>
      <c r="B80" s="314"/>
      <c r="C80" s="313"/>
      <c r="D80" s="313"/>
      <c r="E80" s="313">
        <v>0</v>
      </c>
    </row>
    <row r="81" spans="1:5">
      <c r="A81" s="317"/>
      <c r="B81" s="318"/>
      <c r="C81" s="318"/>
      <c r="D81" s="318"/>
      <c r="E81" s="318">
        <v>0</v>
      </c>
    </row>
    <row r="82" spans="1:5" ht="18" customHeight="1">
      <c r="B82" s="404">
        <f>SUM(B80:B81)</f>
        <v>0</v>
      </c>
      <c r="C82" s="404">
        <f t="shared" ref="C82:D82" si="4">SUM(C80:C81)</f>
        <v>0</v>
      </c>
      <c r="D82" s="404">
        <f t="shared" si="4"/>
        <v>0</v>
      </c>
      <c r="E82" s="572"/>
    </row>
    <row r="85" spans="1:5" ht="21.75" customHeight="1">
      <c r="A85" s="403" t="s">
        <v>400</v>
      </c>
      <c r="B85" s="404" t="s">
        <v>305</v>
      </c>
      <c r="C85" s="404" t="s">
        <v>306</v>
      </c>
      <c r="D85" s="404" t="s">
        <v>307</v>
      </c>
      <c r="E85" s="404" t="s">
        <v>308</v>
      </c>
    </row>
    <row r="86" spans="1:5">
      <c r="A86" s="315" t="s">
        <v>401</v>
      </c>
      <c r="B86" s="399"/>
      <c r="C86" s="399"/>
      <c r="D86" s="399"/>
      <c r="E86" s="399"/>
    </row>
    <row r="87" spans="1:5">
      <c r="A87" s="312"/>
      <c r="B87" s="400"/>
      <c r="C87" s="400"/>
      <c r="D87" s="400"/>
      <c r="E87" s="400"/>
    </row>
    <row r="88" spans="1:5">
      <c r="A88" s="312" t="s">
        <v>402</v>
      </c>
      <c r="B88" s="400"/>
      <c r="C88" s="400"/>
      <c r="D88" s="400"/>
      <c r="E88" s="400"/>
    </row>
    <row r="89" spans="1:5">
      <c r="A89" s="312"/>
      <c r="B89" s="400"/>
      <c r="C89" s="400"/>
      <c r="D89" s="400"/>
      <c r="E89" s="400"/>
    </row>
    <row r="90" spans="1:5">
      <c r="A90" s="312" t="s">
        <v>399</v>
      </c>
      <c r="B90" s="400"/>
      <c r="C90" s="400"/>
      <c r="D90" s="400"/>
      <c r="E90" s="400"/>
    </row>
    <row r="91" spans="1:5">
      <c r="A91" s="317"/>
      <c r="B91" s="401"/>
      <c r="C91" s="401"/>
      <c r="D91" s="401"/>
      <c r="E91" s="401"/>
    </row>
    <row r="92" spans="1:5" ht="16.5" customHeight="1">
      <c r="B92" s="404">
        <f>SUM(B90:B91)</f>
        <v>0</v>
      </c>
      <c r="C92" s="404">
        <f t="shared" ref="C92" si="5">SUM(C90:C91)</f>
        <v>0</v>
      </c>
      <c r="D92" s="404">
        <f t="shared" ref="D92" si="6">SUM(D90:D91)</f>
        <v>0</v>
      </c>
      <c r="E92" s="572"/>
    </row>
    <row r="95" spans="1:5" ht="27" customHeight="1">
      <c r="A95" s="403" t="s">
        <v>403</v>
      </c>
      <c r="B95" s="404" t="s">
        <v>302</v>
      </c>
    </row>
    <row r="96" spans="1:5">
      <c r="A96" s="315" t="s">
        <v>404</v>
      </c>
      <c r="B96" s="399"/>
    </row>
    <row r="97" spans="1:3">
      <c r="A97" s="312"/>
      <c r="B97" s="400"/>
    </row>
    <row r="98" spans="1:3">
      <c r="A98" s="317"/>
      <c r="B98" s="401"/>
    </row>
    <row r="99" spans="1:3" ht="15" customHeight="1">
      <c r="B99" s="404">
        <f>SUM(B97:B98)</f>
        <v>0</v>
      </c>
    </row>
    <row r="102" spans="1:3" ht="22.5" customHeight="1">
      <c r="A102" s="430" t="s">
        <v>406</v>
      </c>
      <c r="B102" s="428" t="s">
        <v>302</v>
      </c>
      <c r="C102" s="429" t="s">
        <v>405</v>
      </c>
    </row>
    <row r="103" spans="1:3">
      <c r="A103" s="417"/>
      <c r="B103" s="421"/>
      <c r="C103" s="425"/>
    </row>
    <row r="104" spans="1:3">
      <c r="A104" s="418"/>
      <c r="B104" s="422"/>
      <c r="C104" s="426"/>
    </row>
    <row r="105" spans="1:3">
      <c r="A105" s="419"/>
      <c r="B105" s="423"/>
      <c r="C105" s="423"/>
    </row>
    <row r="106" spans="1:3">
      <c r="A106" s="419"/>
      <c r="B106" s="423"/>
      <c r="C106" s="423"/>
    </row>
    <row r="107" spans="1:3">
      <c r="A107" s="420"/>
      <c r="B107" s="424"/>
      <c r="C107" s="424"/>
    </row>
    <row r="108" spans="1:3" ht="14.25" customHeight="1">
      <c r="B108" s="404">
        <f t="shared" ref="B108" si="7">SUM(B106:B107)</f>
        <v>0</v>
      </c>
      <c r="C108" s="404"/>
    </row>
    <row r="112" spans="1:3" ht="13.2">
      <c r="A112" s="453" t="s">
        <v>6</v>
      </c>
    </row>
    <row r="114" spans="1:5" ht="20.25" customHeight="1">
      <c r="A114" s="430" t="s">
        <v>309</v>
      </c>
      <c r="B114" s="428" t="s">
        <v>302</v>
      </c>
      <c r="C114" s="404" t="s">
        <v>409</v>
      </c>
      <c r="D114" s="404" t="s">
        <v>410</v>
      </c>
      <c r="E114" s="404" t="s">
        <v>411</v>
      </c>
    </row>
    <row r="115" spans="1:5">
      <c r="A115" s="315" t="s">
        <v>407</v>
      </c>
      <c r="B115" s="316"/>
      <c r="C115" s="316"/>
      <c r="D115" s="316"/>
      <c r="E115" s="316"/>
    </row>
    <row r="116" spans="1:5">
      <c r="A116" s="312"/>
      <c r="B116" s="313"/>
      <c r="C116" s="313"/>
      <c r="D116" s="313"/>
      <c r="E116" s="313"/>
    </row>
    <row r="117" spans="1:5">
      <c r="A117" s="312" t="s">
        <v>408</v>
      </c>
      <c r="B117" s="313"/>
      <c r="C117" s="313"/>
      <c r="D117" s="313"/>
      <c r="E117" s="313"/>
    </row>
    <row r="118" spans="1:5">
      <c r="A118" s="317"/>
      <c r="B118" s="318"/>
      <c r="C118" s="318"/>
      <c r="D118" s="318"/>
      <c r="E118" s="318"/>
    </row>
    <row r="119" spans="1:5" ht="16.5" customHeight="1">
      <c r="B119" s="404">
        <f>SUM(B117:B118)</f>
        <v>0</v>
      </c>
      <c r="C119" s="404">
        <f t="shared" ref="C119" si="8">SUM(C117:C118)</f>
        <v>0</v>
      </c>
      <c r="D119" s="404">
        <f t="shared" ref="D119:E119" si="9">SUM(D117:D118)</f>
        <v>0</v>
      </c>
      <c r="E119" s="404">
        <f t="shared" si="9"/>
        <v>0</v>
      </c>
    </row>
    <row r="123" spans="1:5" ht="20.25" customHeight="1">
      <c r="A123" s="430" t="s">
        <v>413</v>
      </c>
      <c r="B123" s="428" t="s">
        <v>302</v>
      </c>
      <c r="C123" s="404" t="s">
        <v>412</v>
      </c>
      <c r="D123" s="404" t="s">
        <v>405</v>
      </c>
    </row>
    <row r="124" spans="1:5">
      <c r="A124" s="438" t="s">
        <v>414</v>
      </c>
      <c r="B124" s="439"/>
      <c r="C124" s="435"/>
      <c r="D124" s="441"/>
    </row>
    <row r="125" spans="1:5">
      <c r="A125" s="437"/>
      <c r="B125" s="440"/>
      <c r="C125" s="434"/>
      <c r="D125" s="442"/>
    </row>
    <row r="126" spans="1:5">
      <c r="A126" s="432"/>
      <c r="B126" s="431"/>
      <c r="C126" s="436"/>
      <c r="D126" s="433"/>
    </row>
    <row r="127" spans="1:5" ht="16.5" customHeight="1">
      <c r="B127" s="404">
        <f>SUM(B125:B126)</f>
        <v>0</v>
      </c>
      <c r="C127" s="777"/>
      <c r="D127" s="778"/>
    </row>
    <row r="130" spans="1:4" ht="27.75" customHeight="1">
      <c r="A130" s="430" t="s">
        <v>417</v>
      </c>
      <c r="B130" s="428" t="s">
        <v>302</v>
      </c>
      <c r="C130" s="404" t="s">
        <v>412</v>
      </c>
      <c r="D130" s="404" t="s">
        <v>405</v>
      </c>
    </row>
    <row r="131" spans="1:4">
      <c r="A131" s="438" t="s">
        <v>415</v>
      </c>
      <c r="B131" s="439"/>
      <c r="C131" s="435"/>
      <c r="D131" s="441"/>
    </row>
    <row r="132" spans="1:4">
      <c r="A132" s="437"/>
      <c r="B132" s="440"/>
      <c r="C132" s="434"/>
      <c r="D132" s="442"/>
    </row>
    <row r="133" spans="1:4">
      <c r="A133" s="432"/>
      <c r="B133" s="431"/>
      <c r="C133" s="436"/>
      <c r="D133" s="433"/>
    </row>
    <row r="134" spans="1:4" ht="15" customHeight="1">
      <c r="B134" s="404">
        <f>SUM(B132:B133)</f>
        <v>0</v>
      </c>
      <c r="C134" s="777"/>
      <c r="D134" s="778"/>
    </row>
    <row r="137" spans="1:4" ht="24" customHeight="1">
      <c r="A137" s="430" t="s">
        <v>418</v>
      </c>
      <c r="B137" s="428" t="s">
        <v>302</v>
      </c>
      <c r="C137" s="404" t="s">
        <v>412</v>
      </c>
      <c r="D137" s="404" t="s">
        <v>405</v>
      </c>
    </row>
    <row r="138" spans="1:4">
      <c r="A138" s="438" t="s">
        <v>416</v>
      </c>
      <c r="B138" s="439"/>
      <c r="C138" s="435"/>
      <c r="D138" s="441"/>
    </row>
    <row r="139" spans="1:4">
      <c r="A139" s="437"/>
      <c r="B139" s="440"/>
      <c r="C139" s="434"/>
      <c r="D139" s="442"/>
    </row>
    <row r="140" spans="1:4">
      <c r="A140" s="432"/>
      <c r="B140" s="431"/>
      <c r="C140" s="436"/>
      <c r="D140" s="433"/>
    </row>
    <row r="141" spans="1:4" ht="16.5" customHeight="1">
      <c r="B141" s="404">
        <f>SUM(B139:B140)</f>
        <v>0</v>
      </c>
      <c r="C141" s="777"/>
      <c r="D141" s="778"/>
    </row>
    <row r="144" spans="1:4" ht="24" customHeight="1">
      <c r="A144" s="430" t="s">
        <v>419</v>
      </c>
      <c r="B144" s="428" t="s">
        <v>302</v>
      </c>
      <c r="C144" s="443" t="s">
        <v>412</v>
      </c>
      <c r="D144" s="443" t="s">
        <v>312</v>
      </c>
    </row>
    <row r="145" spans="1:4" ht="14.4">
      <c r="A145" s="438" t="s">
        <v>420</v>
      </c>
      <c r="B145" s="397"/>
      <c r="C145" s="397">
        <v>0</v>
      </c>
      <c r="D145" s="397">
        <v>0</v>
      </c>
    </row>
    <row r="146" spans="1:4" ht="14.4">
      <c r="A146" s="395"/>
      <c r="B146" s="396"/>
      <c r="C146" s="396">
        <v>0</v>
      </c>
      <c r="D146" s="396">
        <v>0</v>
      </c>
    </row>
    <row r="147" spans="1:4" ht="13.2">
      <c r="A147" s="444"/>
      <c r="B147" s="445"/>
      <c r="C147" s="445">
        <v>0</v>
      </c>
      <c r="D147" s="445">
        <v>0</v>
      </c>
    </row>
    <row r="148" spans="1:4" ht="18.75" customHeight="1">
      <c r="B148" s="404">
        <f>SUM(B146:B147)</f>
        <v>0</v>
      </c>
      <c r="C148" s="777"/>
      <c r="D148" s="778"/>
    </row>
    <row r="151" spans="1:4" ht="13.2">
      <c r="A151" s="453" t="s">
        <v>427</v>
      </c>
    </row>
    <row r="152" spans="1:4" ht="13.2">
      <c r="A152" s="453"/>
    </row>
    <row r="153" spans="1:4" ht="13.2">
      <c r="A153" s="453" t="s">
        <v>421</v>
      </c>
    </row>
    <row r="155" spans="1:4" ht="24" customHeight="1">
      <c r="A155" s="446" t="s">
        <v>310</v>
      </c>
      <c r="B155" s="447" t="s">
        <v>302</v>
      </c>
      <c r="C155" s="404" t="s">
        <v>311</v>
      </c>
      <c r="D155" s="404" t="s">
        <v>312</v>
      </c>
    </row>
    <row r="156" spans="1:4">
      <c r="A156" s="315" t="s">
        <v>422</v>
      </c>
      <c r="B156" s="316"/>
      <c r="C156" s="316"/>
      <c r="D156" s="316"/>
    </row>
    <row r="157" spans="1:4">
      <c r="A157" s="312"/>
      <c r="B157" s="313"/>
      <c r="C157" s="313"/>
      <c r="D157" s="313"/>
    </row>
    <row r="158" spans="1:4">
      <c r="A158" s="312" t="s">
        <v>423</v>
      </c>
      <c r="B158" s="313"/>
      <c r="C158" s="313"/>
      <c r="D158" s="313"/>
    </row>
    <row r="159" spans="1:4">
      <c r="A159" s="317"/>
      <c r="B159" s="318"/>
      <c r="C159" s="318"/>
      <c r="D159" s="318"/>
    </row>
    <row r="160" spans="1:4" ht="15.75" customHeight="1">
      <c r="B160" s="404">
        <f>SUM(B158:B159)</f>
        <v>0</v>
      </c>
      <c r="C160" s="777"/>
      <c r="D160" s="778"/>
    </row>
    <row r="163" spans="1:4" ht="24.75" customHeight="1">
      <c r="A163" s="446" t="s">
        <v>449</v>
      </c>
      <c r="B163" s="447" t="s">
        <v>302</v>
      </c>
      <c r="C163" s="404" t="s">
        <v>311</v>
      </c>
      <c r="D163" s="404" t="s">
        <v>312</v>
      </c>
    </row>
    <row r="164" spans="1:4">
      <c r="A164" s="315" t="s">
        <v>424</v>
      </c>
      <c r="B164" s="316"/>
      <c r="C164" s="316"/>
      <c r="D164" s="316"/>
    </row>
    <row r="165" spans="1:4">
      <c r="A165" s="312"/>
      <c r="B165" s="313"/>
      <c r="C165" s="313"/>
      <c r="D165" s="313"/>
    </row>
    <row r="166" spans="1:4">
      <c r="A166" s="312"/>
      <c r="B166" s="313"/>
      <c r="C166" s="313"/>
      <c r="D166" s="313"/>
    </row>
    <row r="167" spans="1:4">
      <c r="A167" s="317"/>
      <c r="B167" s="318"/>
      <c r="C167" s="318"/>
      <c r="D167" s="318"/>
    </row>
    <row r="168" spans="1:4" ht="16.5" customHeight="1">
      <c r="B168" s="404">
        <f>SUM(B166:B167)</f>
        <v>0</v>
      </c>
      <c r="C168" s="777"/>
      <c r="D168" s="778"/>
    </row>
    <row r="171" spans="1:4" ht="13.2">
      <c r="A171" s="453" t="s">
        <v>83</v>
      </c>
    </row>
    <row r="173" spans="1:4" ht="26.25" customHeight="1">
      <c r="A173" s="446" t="s">
        <v>313</v>
      </c>
      <c r="B173" s="447" t="s">
        <v>302</v>
      </c>
      <c r="C173" s="404" t="s">
        <v>314</v>
      </c>
      <c r="D173" s="404" t="s">
        <v>315</v>
      </c>
    </row>
    <row r="174" spans="1:4">
      <c r="A174" s="315" t="s">
        <v>425</v>
      </c>
      <c r="B174" s="316"/>
      <c r="C174" s="316"/>
      <c r="D174" s="316">
        <v>0</v>
      </c>
    </row>
    <row r="175" spans="1:4">
      <c r="A175" s="312"/>
      <c r="B175" s="313"/>
      <c r="C175" s="313"/>
      <c r="D175" s="313">
        <v>0</v>
      </c>
    </row>
    <row r="176" spans="1:4">
      <c r="A176" s="312"/>
      <c r="B176" s="313"/>
      <c r="C176" s="313"/>
      <c r="D176" s="313">
        <v>0</v>
      </c>
    </row>
    <row r="177" spans="1:6">
      <c r="A177" s="317"/>
      <c r="B177" s="318"/>
      <c r="C177" s="318"/>
      <c r="D177" s="318">
        <v>0</v>
      </c>
    </row>
    <row r="178" spans="1:6" ht="15.75" customHeight="1">
      <c r="B178" s="404">
        <f>SUM(B176:B177)</f>
        <v>0</v>
      </c>
      <c r="C178" s="404">
        <f t="shared" ref="C178" si="10">SUM(C176:C177)</f>
        <v>0</v>
      </c>
      <c r="D178" s="404"/>
    </row>
    <row r="181" spans="1:6" ht="13.2">
      <c r="A181" s="453" t="s">
        <v>428</v>
      </c>
    </row>
    <row r="183" spans="1:6" ht="28.5" customHeight="1">
      <c r="A183" s="430" t="s">
        <v>429</v>
      </c>
      <c r="B183" s="428" t="s">
        <v>305</v>
      </c>
      <c r="C183" s="443" t="s">
        <v>306</v>
      </c>
      <c r="D183" s="443" t="s">
        <v>316</v>
      </c>
      <c r="E183" s="427" t="s">
        <v>372</v>
      </c>
      <c r="F183" s="428" t="s">
        <v>412</v>
      </c>
    </row>
    <row r="184" spans="1:6" ht="14.4">
      <c r="A184" s="438" t="s">
        <v>430</v>
      </c>
      <c r="B184" s="397"/>
      <c r="C184" s="397"/>
      <c r="D184" s="397">
        <v>0</v>
      </c>
      <c r="E184" s="397">
        <v>0</v>
      </c>
      <c r="F184" s="449">
        <v>0</v>
      </c>
    </row>
    <row r="185" spans="1:6" ht="14.4">
      <c r="A185" s="408"/>
      <c r="B185" s="396"/>
      <c r="C185" s="396"/>
      <c r="D185" s="396"/>
      <c r="E185" s="396"/>
      <c r="F185" s="450"/>
    </row>
    <row r="186" spans="1:6" ht="14.4">
      <c r="A186" s="410"/>
      <c r="B186" s="398"/>
      <c r="C186" s="398"/>
      <c r="D186" s="398"/>
      <c r="E186" s="398"/>
      <c r="F186" s="451"/>
    </row>
    <row r="187" spans="1:6" ht="19.5" customHeight="1">
      <c r="B187" s="404">
        <f t="shared" ref="B187:C187" si="11">SUM(B185:B186)</f>
        <v>0</v>
      </c>
      <c r="C187" s="404">
        <f t="shared" si="11"/>
        <v>0</v>
      </c>
      <c r="D187" s="775"/>
      <c r="E187" s="779"/>
      <c r="F187" s="776"/>
    </row>
    <row r="190" spans="1:6" ht="14.4">
      <c r="A190" s="402"/>
      <c r="B190" s="402"/>
      <c r="C190" s="402"/>
      <c r="D190" s="402"/>
      <c r="E190" s="402"/>
    </row>
    <row r="191" spans="1:6" ht="27" customHeight="1">
      <c r="A191" s="446" t="s">
        <v>431</v>
      </c>
      <c r="B191" s="447" t="s">
        <v>305</v>
      </c>
      <c r="C191" s="404" t="s">
        <v>306</v>
      </c>
      <c r="D191" s="404" t="s">
        <v>316</v>
      </c>
      <c r="E191" s="448" t="s">
        <v>412</v>
      </c>
    </row>
    <row r="192" spans="1:6" ht="14.4">
      <c r="A192" s="438" t="s">
        <v>432</v>
      </c>
      <c r="B192" s="397"/>
      <c r="C192" s="397"/>
      <c r="D192" s="397"/>
      <c r="E192" s="397"/>
    </row>
    <row r="193" spans="1:5" ht="14.4">
      <c r="A193" s="395"/>
      <c r="B193" s="396"/>
      <c r="C193" s="396"/>
      <c r="D193" s="396"/>
      <c r="E193" s="396"/>
    </row>
    <row r="194" spans="1:5" ht="14.4">
      <c r="A194" s="394"/>
      <c r="B194" s="398"/>
      <c r="C194" s="398"/>
      <c r="D194" s="398"/>
      <c r="E194" s="398"/>
    </row>
    <row r="195" spans="1:5" ht="20.25" customHeight="1">
      <c r="B195" s="404">
        <f t="shared" ref="B195" si="12">SUM(B193:B194)</f>
        <v>0</v>
      </c>
      <c r="C195" s="404">
        <f t="shared" ref="C195" si="13">SUM(C193:C194)</f>
        <v>0</v>
      </c>
      <c r="D195" s="775"/>
      <c r="E195" s="776"/>
    </row>
    <row r="198" spans="1:5" ht="13.2">
      <c r="A198" s="453" t="s">
        <v>433</v>
      </c>
    </row>
    <row r="200" spans="1:5" ht="30.75" customHeight="1">
      <c r="A200" s="446" t="s">
        <v>434</v>
      </c>
      <c r="B200" s="447" t="s">
        <v>305</v>
      </c>
      <c r="C200" s="404" t="s">
        <v>306</v>
      </c>
      <c r="D200" s="404" t="s">
        <v>307</v>
      </c>
    </row>
    <row r="201" spans="1:5" ht="14.4">
      <c r="A201" s="438" t="s">
        <v>435</v>
      </c>
      <c r="B201" s="397"/>
      <c r="C201" s="397"/>
      <c r="D201" s="397"/>
    </row>
    <row r="202" spans="1:5" ht="14.4">
      <c r="A202" s="395"/>
      <c r="B202" s="396"/>
      <c r="C202" s="396"/>
      <c r="D202" s="396"/>
    </row>
    <row r="203" spans="1:5" ht="14.4">
      <c r="A203" s="395"/>
      <c r="B203" s="396"/>
      <c r="C203" s="396"/>
      <c r="D203" s="396"/>
    </row>
    <row r="204" spans="1:5" ht="14.4">
      <c r="A204" s="394"/>
      <c r="B204" s="398"/>
      <c r="C204" s="398"/>
      <c r="D204" s="398"/>
    </row>
    <row r="205" spans="1:5" ht="21.75" customHeight="1">
      <c r="B205" s="404">
        <f t="shared" ref="B205" si="14">SUM(B203:B204)</f>
        <v>0</v>
      </c>
      <c r="C205" s="404">
        <f t="shared" ref="C205" si="15">SUM(C203:C204)</f>
        <v>0</v>
      </c>
      <c r="D205" s="404"/>
    </row>
    <row r="208" spans="1:5" ht="24" customHeight="1">
      <c r="A208" s="446" t="s">
        <v>436</v>
      </c>
      <c r="B208" s="447" t="s">
        <v>307</v>
      </c>
      <c r="C208" s="404" t="s">
        <v>317</v>
      </c>
      <c r="D208" s="319"/>
    </row>
    <row r="209" spans="1:6" ht="14.4">
      <c r="A209" s="315" t="s">
        <v>437</v>
      </c>
      <c r="B209" s="449"/>
      <c r="C209" s="397"/>
      <c r="D209" s="405"/>
    </row>
    <row r="210" spans="1:6" ht="14.4">
      <c r="A210" s="395"/>
      <c r="B210" s="450"/>
      <c r="C210" s="396"/>
      <c r="D210" s="405"/>
    </row>
    <row r="211" spans="1:6" ht="14.4">
      <c r="A211" s="312" t="s">
        <v>397</v>
      </c>
      <c r="B211" s="450"/>
      <c r="C211" s="396"/>
      <c r="D211" s="405"/>
    </row>
    <row r="212" spans="1:6" ht="14.4">
      <c r="A212" s="312"/>
      <c r="B212" s="450"/>
      <c r="C212" s="396"/>
      <c r="D212" s="405"/>
    </row>
    <row r="213" spans="1:6" ht="14.4">
      <c r="A213" s="312" t="s">
        <v>398</v>
      </c>
      <c r="B213" s="450"/>
      <c r="C213" s="396"/>
      <c r="D213" s="405"/>
    </row>
    <row r="214" spans="1:6" ht="14.4">
      <c r="A214" s="312"/>
      <c r="B214" s="450"/>
      <c r="C214" s="396"/>
      <c r="D214" s="405"/>
    </row>
    <row r="215" spans="1:6" ht="14.4">
      <c r="A215" s="312" t="s">
        <v>438</v>
      </c>
      <c r="B215" s="450"/>
      <c r="C215" s="396"/>
      <c r="D215" s="405"/>
      <c r="E215" s="319"/>
      <c r="F215" s="319"/>
    </row>
    <row r="216" spans="1:6" ht="14.4">
      <c r="A216" s="394"/>
      <c r="B216" s="451"/>
      <c r="C216" s="398"/>
      <c r="D216" s="405"/>
      <c r="E216" s="319"/>
      <c r="F216" s="319"/>
    </row>
    <row r="217" spans="1:6" ht="18" customHeight="1">
      <c r="B217" s="404">
        <f t="shared" ref="B217" si="16">SUM(B215:B216)</f>
        <v>0</v>
      </c>
      <c r="C217" s="404"/>
      <c r="D217" s="319"/>
      <c r="E217" s="319"/>
      <c r="F217" s="319"/>
    </row>
    <row r="218" spans="1:6">
      <c r="E218" s="319"/>
      <c r="F218" s="319"/>
    </row>
    <row r="219" spans="1:6">
      <c r="E219" s="319"/>
      <c r="F219" s="319"/>
    </row>
    <row r="220" spans="1:6">
      <c r="E220" s="319"/>
      <c r="F220" s="319"/>
    </row>
    <row r="221" spans="1:6" ht="13.2">
      <c r="A221" s="453" t="s">
        <v>439</v>
      </c>
      <c r="E221" s="319"/>
      <c r="F221" s="319"/>
    </row>
    <row r="222" spans="1:6" ht="12" customHeight="1">
      <c r="A222" s="453" t="s">
        <v>440</v>
      </c>
      <c r="E222" s="319"/>
      <c r="F222" s="319"/>
    </row>
    <row r="223" spans="1:6" ht="12">
      <c r="A223" s="803"/>
      <c r="B223" s="803"/>
      <c r="C223" s="803"/>
      <c r="D223" s="803"/>
      <c r="E223" s="319"/>
      <c r="F223" s="319"/>
    </row>
    <row r="224" spans="1:6" ht="11.4">
      <c r="A224" s="198"/>
      <c r="B224" s="198"/>
      <c r="C224" s="198"/>
      <c r="D224" s="198"/>
      <c r="E224" s="319"/>
      <c r="F224" s="319"/>
    </row>
    <row r="225" spans="1:6" ht="12">
      <c r="A225" s="782" t="s">
        <v>323</v>
      </c>
      <c r="B225" s="783"/>
      <c r="C225" s="783"/>
      <c r="D225" s="784"/>
      <c r="E225" s="319"/>
      <c r="F225" s="319"/>
    </row>
    <row r="226" spans="1:6" ht="12">
      <c r="A226" s="785" t="s">
        <v>324</v>
      </c>
      <c r="B226" s="786"/>
      <c r="C226" s="786"/>
      <c r="D226" s="787"/>
      <c r="E226" s="319"/>
      <c r="F226" s="537"/>
    </row>
    <row r="227" spans="1:6" ht="12">
      <c r="A227" s="804" t="s">
        <v>325</v>
      </c>
      <c r="B227" s="805"/>
      <c r="C227" s="805"/>
      <c r="D227" s="806"/>
      <c r="E227" s="319"/>
      <c r="F227" s="537"/>
    </row>
    <row r="228" spans="1:6" ht="12">
      <c r="A228" s="788" t="s">
        <v>326</v>
      </c>
      <c r="B228" s="789"/>
      <c r="C228" s="18"/>
      <c r="D228" s="536">
        <v>6563536.0800000001</v>
      </c>
      <c r="E228" s="319"/>
      <c r="F228" s="537"/>
    </row>
    <row r="229" spans="1:6" ht="11.4">
      <c r="A229" s="790"/>
      <c r="B229" s="790"/>
      <c r="C229" s="16"/>
      <c r="D229" s="18"/>
      <c r="E229" s="319"/>
      <c r="F229" s="537"/>
    </row>
    <row r="230" spans="1:6" ht="12">
      <c r="A230" s="791" t="s">
        <v>328</v>
      </c>
      <c r="B230" s="791"/>
      <c r="C230" s="456"/>
      <c r="D230" s="457">
        <f>SUM(C230:C235)</f>
        <v>0</v>
      </c>
      <c r="E230" s="319"/>
      <c r="F230" s="319"/>
    </row>
    <row r="231" spans="1:6" ht="12">
      <c r="A231" s="792" t="s">
        <v>329</v>
      </c>
      <c r="B231" s="792"/>
      <c r="C231" s="459" t="s">
        <v>327</v>
      </c>
      <c r="D231" s="335"/>
      <c r="E231" s="319"/>
      <c r="F231" s="319"/>
    </row>
    <row r="232" spans="1:6" ht="12">
      <c r="A232" s="792" t="s">
        <v>330</v>
      </c>
      <c r="B232" s="792"/>
      <c r="C232" s="459" t="s">
        <v>327</v>
      </c>
      <c r="D232" s="335"/>
      <c r="E232" s="319"/>
      <c r="F232" s="319"/>
    </row>
    <row r="233" spans="1:6" ht="12">
      <c r="A233" s="792" t="s">
        <v>331</v>
      </c>
      <c r="B233" s="792"/>
      <c r="C233" s="459" t="s">
        <v>327</v>
      </c>
      <c r="D233" s="335"/>
      <c r="E233" s="319"/>
      <c r="F233" s="319"/>
    </row>
    <row r="234" spans="1:6" ht="12">
      <c r="A234" s="792" t="s">
        <v>332</v>
      </c>
      <c r="B234" s="792"/>
      <c r="C234" s="459" t="s">
        <v>327</v>
      </c>
      <c r="D234" s="335"/>
      <c r="E234" s="319"/>
      <c r="F234" s="319"/>
    </row>
    <row r="235" spans="1:6" ht="12">
      <c r="A235" s="799" t="s">
        <v>333</v>
      </c>
      <c r="B235" s="800"/>
      <c r="C235" s="459">
        <v>0</v>
      </c>
      <c r="D235" s="335"/>
      <c r="E235" s="319"/>
      <c r="F235" s="319"/>
    </row>
    <row r="236" spans="1:6" ht="11.4">
      <c r="A236" s="790"/>
      <c r="B236" s="790"/>
      <c r="C236" s="16"/>
      <c r="D236" s="18"/>
      <c r="E236" s="319"/>
      <c r="F236" s="319"/>
    </row>
    <row r="237" spans="1:6" ht="12">
      <c r="A237" s="791" t="s">
        <v>334</v>
      </c>
      <c r="B237" s="791"/>
      <c r="C237" s="456"/>
      <c r="D237" s="539">
        <f>SUM(C237:C241)</f>
        <v>190475</v>
      </c>
      <c r="E237" s="319"/>
      <c r="F237" s="319"/>
    </row>
    <row r="238" spans="1:6" ht="12">
      <c r="A238" s="792" t="s">
        <v>335</v>
      </c>
      <c r="B238" s="792"/>
      <c r="C238" s="459" t="s">
        <v>327</v>
      </c>
      <c r="D238" s="335"/>
      <c r="E238" s="319"/>
      <c r="F238" s="319"/>
    </row>
    <row r="239" spans="1:6" ht="12">
      <c r="A239" s="792" t="s">
        <v>336</v>
      </c>
      <c r="B239" s="792"/>
      <c r="C239" s="459" t="s">
        <v>327</v>
      </c>
      <c r="D239" s="335"/>
      <c r="E239" s="319"/>
      <c r="F239" s="319"/>
    </row>
    <row r="240" spans="1:6" ht="12">
      <c r="A240" s="792" t="s">
        <v>337</v>
      </c>
      <c r="B240" s="792"/>
      <c r="C240" s="459" t="s">
        <v>327</v>
      </c>
      <c r="D240" s="335"/>
      <c r="E240" s="319"/>
      <c r="F240" s="319"/>
    </row>
    <row r="241" spans="1:6" ht="12">
      <c r="A241" s="794" t="s">
        <v>338</v>
      </c>
      <c r="B241" s="795"/>
      <c r="C241" s="538">
        <v>190475</v>
      </c>
      <c r="D241" s="336"/>
      <c r="E241" s="319"/>
      <c r="F241" s="319"/>
    </row>
    <row r="242" spans="1:6" ht="11.4">
      <c r="A242" s="790"/>
      <c r="B242" s="790"/>
      <c r="C242" s="18"/>
      <c r="D242" s="18"/>
      <c r="E242" s="319"/>
      <c r="F242" s="319"/>
    </row>
    <row r="243" spans="1:6" ht="12">
      <c r="A243" s="807" t="s">
        <v>339</v>
      </c>
      <c r="B243" s="807"/>
      <c r="C243" s="18"/>
      <c r="D243" s="540">
        <f>+D228+D230-D237</f>
        <v>6373061.0800000001</v>
      </c>
      <c r="E243" s="319"/>
      <c r="F243" s="537"/>
    </row>
    <row r="244" spans="1:6" ht="11.4">
      <c r="A244" s="198"/>
      <c r="B244" s="198"/>
      <c r="C244" s="198"/>
      <c r="D244" s="198"/>
      <c r="E244" s="319"/>
      <c r="F244" s="319"/>
    </row>
    <row r="245" spans="1:6" ht="11.4">
      <c r="A245" s="198"/>
      <c r="B245" s="198"/>
      <c r="C245" s="198"/>
      <c r="D245" s="198"/>
      <c r="E245" s="319"/>
      <c r="F245" s="319"/>
    </row>
    <row r="246" spans="1:6" ht="12">
      <c r="A246" s="782" t="s">
        <v>340</v>
      </c>
      <c r="B246" s="783"/>
      <c r="C246" s="783"/>
      <c r="D246" s="784"/>
      <c r="E246" s="319"/>
      <c r="F246" s="319"/>
    </row>
    <row r="247" spans="1:6" ht="12">
      <c r="A247" s="785" t="s">
        <v>324</v>
      </c>
      <c r="B247" s="786"/>
      <c r="C247" s="786"/>
      <c r="D247" s="787"/>
      <c r="E247" s="319"/>
      <c r="F247" s="319"/>
    </row>
    <row r="248" spans="1:6" ht="12">
      <c r="A248" s="804" t="s">
        <v>325</v>
      </c>
      <c r="B248" s="805"/>
      <c r="C248" s="805"/>
      <c r="D248" s="806"/>
      <c r="E248" s="319"/>
      <c r="F248" s="319"/>
    </row>
    <row r="249" spans="1:6" ht="12">
      <c r="A249" s="788" t="s">
        <v>341</v>
      </c>
      <c r="B249" s="789"/>
      <c r="C249" s="18"/>
      <c r="D249" s="543">
        <v>267209010.97</v>
      </c>
      <c r="E249" s="319"/>
      <c r="F249" s="319"/>
    </row>
    <row r="250" spans="1:6" ht="11.4">
      <c r="A250" s="790"/>
      <c r="B250" s="790"/>
      <c r="C250" s="18"/>
      <c r="D250" s="18"/>
      <c r="E250" s="319"/>
      <c r="F250" s="319"/>
    </row>
    <row r="251" spans="1:6" ht="12">
      <c r="A251" s="793" t="s">
        <v>342</v>
      </c>
      <c r="B251" s="793"/>
      <c r="C251" s="456"/>
      <c r="D251" s="542">
        <f>SUM(C251:C268)</f>
        <v>244750196.20000002</v>
      </c>
      <c r="E251" s="319"/>
      <c r="F251" s="319"/>
    </row>
    <row r="252" spans="1:6" ht="12">
      <c r="A252" s="792" t="s">
        <v>343</v>
      </c>
      <c r="B252" s="792"/>
      <c r="C252" s="459" t="s">
        <v>327</v>
      </c>
      <c r="D252" s="337"/>
      <c r="E252" s="319"/>
      <c r="F252" s="319"/>
    </row>
    <row r="253" spans="1:6" ht="12">
      <c r="A253" s="792" t="s">
        <v>344</v>
      </c>
      <c r="B253" s="792"/>
      <c r="C253" s="459" t="s">
        <v>327</v>
      </c>
      <c r="D253" s="337"/>
      <c r="E253" s="319"/>
      <c r="F253" s="319"/>
    </row>
    <row r="254" spans="1:6" ht="12">
      <c r="A254" s="792" t="s">
        <v>345</v>
      </c>
      <c r="B254" s="792"/>
      <c r="C254" s="459" t="s">
        <v>327</v>
      </c>
      <c r="D254" s="337"/>
      <c r="E254" s="319"/>
      <c r="F254" s="319"/>
    </row>
    <row r="255" spans="1:6" ht="12">
      <c r="A255" s="792" t="s">
        <v>346</v>
      </c>
      <c r="B255" s="792"/>
      <c r="C255" s="459" t="s">
        <v>327</v>
      </c>
      <c r="D255" s="337"/>
      <c r="E255" s="319"/>
      <c r="F255" s="319"/>
    </row>
    <row r="256" spans="1:6" ht="12">
      <c r="A256" s="792" t="s">
        <v>347</v>
      </c>
      <c r="B256" s="792"/>
      <c r="C256" s="459" t="s">
        <v>327</v>
      </c>
      <c r="D256" s="337"/>
      <c r="E256" s="319"/>
      <c r="F256" s="537"/>
    </row>
    <row r="257" spans="1:7" ht="12">
      <c r="A257" s="792" t="s">
        <v>348</v>
      </c>
      <c r="B257" s="792"/>
      <c r="C257" s="459" t="s">
        <v>327</v>
      </c>
      <c r="D257" s="337"/>
      <c r="E257" s="319"/>
      <c r="F257" s="319"/>
    </row>
    <row r="258" spans="1:7" ht="12">
      <c r="A258" s="792" t="s">
        <v>349</v>
      </c>
      <c r="B258" s="792"/>
      <c r="C258" s="459" t="s">
        <v>327</v>
      </c>
      <c r="D258" s="337"/>
      <c r="E258" s="319"/>
      <c r="F258" s="537"/>
    </row>
    <row r="259" spans="1:7" ht="12">
      <c r="A259" s="792" t="s">
        <v>350</v>
      </c>
      <c r="B259" s="792"/>
      <c r="C259" s="459" t="s">
        <v>327</v>
      </c>
      <c r="D259" s="337"/>
      <c r="E259" s="319"/>
      <c r="F259" s="319"/>
    </row>
    <row r="260" spans="1:7" ht="12">
      <c r="A260" s="792" t="s">
        <v>351</v>
      </c>
      <c r="B260" s="792"/>
      <c r="C260" s="459" t="s">
        <v>327</v>
      </c>
      <c r="D260" s="337"/>
      <c r="E260" s="319"/>
      <c r="F260" s="537"/>
    </row>
    <row r="261" spans="1:7" ht="12">
      <c r="A261" s="792" t="s">
        <v>352</v>
      </c>
      <c r="B261" s="792"/>
      <c r="C261" s="459" t="s">
        <v>327</v>
      </c>
      <c r="D261" s="337"/>
      <c r="E261" s="319"/>
      <c r="F261" s="537"/>
    </row>
    <row r="262" spans="1:7" ht="12">
      <c r="A262" s="792" t="s">
        <v>353</v>
      </c>
      <c r="B262" s="792"/>
      <c r="C262" s="459" t="s">
        <v>327</v>
      </c>
      <c r="D262" s="337"/>
      <c r="E262" s="319"/>
      <c r="F262" s="537"/>
      <c r="G262" s="544"/>
    </row>
    <row r="263" spans="1:7" ht="12">
      <c r="A263" s="792" t="s">
        <v>354</v>
      </c>
      <c r="B263" s="792"/>
      <c r="C263" s="459" t="s">
        <v>327</v>
      </c>
      <c r="D263" s="337"/>
      <c r="E263" s="319"/>
      <c r="F263" s="537"/>
      <c r="G263" s="544"/>
    </row>
    <row r="264" spans="1:7" ht="15">
      <c r="A264" s="792" t="s">
        <v>355</v>
      </c>
      <c r="B264" s="792"/>
      <c r="C264" s="459" t="s">
        <v>327</v>
      </c>
      <c r="D264" s="337"/>
      <c r="E264" s="319"/>
      <c r="F264" s="548"/>
    </row>
    <row r="265" spans="1:7" ht="12">
      <c r="A265" s="792" t="s">
        <v>356</v>
      </c>
      <c r="B265" s="792"/>
      <c r="C265" s="459" t="s">
        <v>327</v>
      </c>
      <c r="D265" s="337"/>
      <c r="E265" s="319"/>
      <c r="F265" s="319"/>
    </row>
    <row r="266" spans="1:7" ht="12">
      <c r="A266" s="792" t="s">
        <v>357</v>
      </c>
      <c r="B266" s="792"/>
      <c r="C266" s="459" t="s">
        <v>327</v>
      </c>
      <c r="D266" s="337"/>
      <c r="E266" s="319"/>
      <c r="F266" s="319"/>
    </row>
    <row r="267" spans="1:7" ht="12.75" customHeight="1">
      <c r="A267" s="792" t="s">
        <v>358</v>
      </c>
      <c r="B267" s="792"/>
      <c r="C267" s="459" t="s">
        <v>327</v>
      </c>
      <c r="D267" s="337"/>
      <c r="E267" s="319"/>
      <c r="F267" s="319"/>
    </row>
    <row r="268" spans="1:7" ht="12">
      <c r="A268" s="801" t="s">
        <v>359</v>
      </c>
      <c r="B268" s="802"/>
      <c r="C268" s="541">
        <f>1469160.18+3579984.3+89023945.95+45088.34+150346809.82+285207.61</f>
        <v>244750196.20000002</v>
      </c>
      <c r="D268" s="337"/>
      <c r="E268" s="319"/>
      <c r="F268" s="319"/>
    </row>
    <row r="269" spans="1:7" ht="11.4">
      <c r="A269" s="790"/>
      <c r="B269" s="790"/>
      <c r="C269" s="18"/>
      <c r="D269" s="18"/>
      <c r="E269" s="319"/>
      <c r="F269" s="319"/>
    </row>
    <row r="270" spans="1:7" ht="12">
      <c r="A270" s="793" t="s">
        <v>360</v>
      </c>
      <c r="B270" s="793"/>
      <c r="C270" s="456"/>
      <c r="D270" s="542">
        <f>SUM(C270:C277)</f>
        <v>0</v>
      </c>
      <c r="E270" s="319"/>
      <c r="F270" s="319"/>
    </row>
    <row r="271" spans="1:7" ht="12">
      <c r="A271" s="792" t="s">
        <v>361</v>
      </c>
      <c r="B271" s="792"/>
      <c r="C271" s="459" t="s">
        <v>327</v>
      </c>
      <c r="D271" s="337"/>
      <c r="E271" s="319"/>
      <c r="F271" s="319"/>
    </row>
    <row r="272" spans="1:7" ht="12">
      <c r="A272" s="792" t="s">
        <v>125</v>
      </c>
      <c r="B272" s="792"/>
      <c r="C272" s="459" t="s">
        <v>327</v>
      </c>
      <c r="D272" s="337"/>
      <c r="E272" s="319"/>
      <c r="F272" s="319"/>
    </row>
    <row r="273" spans="1:6" ht="12">
      <c r="A273" s="792" t="s">
        <v>362</v>
      </c>
      <c r="B273" s="792"/>
      <c r="C273" s="459" t="s">
        <v>327</v>
      </c>
      <c r="D273" s="337"/>
      <c r="E273" s="319"/>
      <c r="F273" s="319"/>
    </row>
    <row r="274" spans="1:6" ht="12">
      <c r="A274" s="792" t="s">
        <v>363</v>
      </c>
      <c r="B274" s="792"/>
      <c r="C274" s="459" t="s">
        <v>327</v>
      </c>
      <c r="D274" s="337"/>
      <c r="E274" s="319"/>
      <c r="F274" s="319"/>
    </row>
    <row r="275" spans="1:6" ht="12">
      <c r="A275" s="792" t="s">
        <v>364</v>
      </c>
      <c r="B275" s="792"/>
      <c r="C275" s="459" t="s">
        <v>327</v>
      </c>
      <c r="D275" s="337"/>
      <c r="E275" s="319"/>
      <c r="F275" s="319"/>
    </row>
    <row r="276" spans="1:6" ht="12">
      <c r="A276" s="792" t="s">
        <v>128</v>
      </c>
      <c r="B276" s="792"/>
      <c r="C276" s="459" t="s">
        <v>327</v>
      </c>
      <c r="D276" s="337"/>
      <c r="E276" s="319"/>
      <c r="F276" s="319"/>
    </row>
    <row r="277" spans="1:6" ht="12">
      <c r="A277" s="801" t="s">
        <v>365</v>
      </c>
      <c r="B277" s="802"/>
      <c r="C277" s="459" t="s">
        <v>327</v>
      </c>
      <c r="D277" s="337"/>
      <c r="E277" s="319"/>
      <c r="F277" s="319"/>
    </row>
    <row r="278" spans="1:6" ht="11.4">
      <c r="A278" s="790"/>
      <c r="B278" s="790"/>
      <c r="C278" s="18"/>
      <c r="D278" s="18"/>
      <c r="E278" s="319"/>
      <c r="F278" s="319"/>
    </row>
    <row r="279" spans="1:6" ht="12">
      <c r="A279" s="458" t="s">
        <v>366</v>
      </c>
      <c r="D279" s="540">
        <f>+D249-D251+D270</f>
        <v>22458814.769999981</v>
      </c>
      <c r="E279" s="537"/>
      <c r="F279" s="537"/>
    </row>
    <row r="280" spans="1:6">
      <c r="E280" s="545"/>
      <c r="F280" s="319"/>
    </row>
    <row r="281" spans="1:6">
      <c r="E281" s="319"/>
      <c r="F281" s="319"/>
    </row>
    <row r="282" spans="1:6">
      <c r="E282" s="546"/>
      <c r="F282" s="319"/>
    </row>
    <row r="283" spans="1:6">
      <c r="E283" s="319"/>
      <c r="F283" s="319"/>
    </row>
    <row r="284" spans="1:6" ht="13.2">
      <c r="A284" s="796" t="s">
        <v>442</v>
      </c>
      <c r="B284" s="796"/>
      <c r="C284" s="796"/>
      <c r="D284" s="796"/>
      <c r="E284" s="796"/>
      <c r="F284" s="319"/>
    </row>
    <row r="285" spans="1:6" ht="13.2">
      <c r="A285" s="486"/>
      <c r="B285" s="486"/>
      <c r="C285" s="486"/>
      <c r="D285" s="486"/>
      <c r="E285" s="486"/>
      <c r="F285" s="319"/>
    </row>
    <row r="286" spans="1:6" ht="13.2">
      <c r="A286" s="486"/>
      <c r="B286" s="486"/>
      <c r="C286" s="486"/>
      <c r="D286" s="486"/>
      <c r="E286" s="486"/>
      <c r="F286" s="319"/>
    </row>
    <row r="287" spans="1:6" ht="21" customHeight="1">
      <c r="A287" s="430" t="s">
        <v>443</v>
      </c>
      <c r="B287" s="428" t="s">
        <v>305</v>
      </c>
      <c r="C287" s="443" t="s">
        <v>306</v>
      </c>
      <c r="D287" s="443" t="s">
        <v>307</v>
      </c>
      <c r="E287" s="319"/>
      <c r="F287" s="319"/>
    </row>
    <row r="288" spans="1:6" ht="14.4">
      <c r="A288" s="315" t="s">
        <v>444</v>
      </c>
      <c r="B288" s="488">
        <v>0</v>
      </c>
      <c r="C288" s="449"/>
      <c r="D288" s="449"/>
      <c r="E288" s="319"/>
      <c r="F288" s="319"/>
    </row>
    <row r="289" spans="1:6" ht="14.4">
      <c r="A289" s="395"/>
      <c r="B289" s="489">
        <v>0</v>
      </c>
      <c r="C289" s="450"/>
      <c r="D289" s="450"/>
      <c r="E289" s="319"/>
      <c r="F289" s="319"/>
    </row>
    <row r="290" spans="1:6" ht="13.2">
      <c r="A290" s="444"/>
      <c r="B290" s="490">
        <v>0</v>
      </c>
      <c r="C290" s="487">
        <v>0</v>
      </c>
      <c r="D290" s="487">
        <v>0</v>
      </c>
      <c r="E290" s="319"/>
      <c r="F290" s="319"/>
    </row>
    <row r="291" spans="1:6" ht="21" customHeight="1">
      <c r="B291" s="404">
        <f t="shared" ref="B291" si="17">SUM(B289:B290)</f>
        <v>0</v>
      </c>
      <c r="C291" s="404">
        <f t="shared" ref="C291" si="18">SUM(C289:C290)</f>
        <v>0</v>
      </c>
      <c r="D291" s="404">
        <f t="shared" ref="D291" si="19">SUM(D289:D290)</f>
        <v>0</v>
      </c>
      <c r="E291" s="319"/>
      <c r="F291" s="319"/>
    </row>
    <row r="292" spans="1:6">
      <c r="E292" s="319"/>
      <c r="F292" s="319"/>
    </row>
    <row r="293" spans="1:6">
      <c r="E293" s="319"/>
      <c r="F293" s="319"/>
    </row>
    <row r="294" spans="1:6">
      <c r="E294" s="319"/>
      <c r="F294" s="319"/>
    </row>
    <row r="295" spans="1:6">
      <c r="E295" s="319"/>
      <c r="F295" s="319"/>
    </row>
    <row r="296" spans="1:6">
      <c r="E296" s="319"/>
      <c r="F296" s="319"/>
    </row>
    <row r="297" spans="1:6" ht="12" customHeight="1">
      <c r="E297" s="319"/>
      <c r="F297" s="319"/>
    </row>
    <row r="298" spans="1:6" ht="11.4">
      <c r="A298" s="310" t="s">
        <v>76</v>
      </c>
      <c r="B298" s="198"/>
      <c r="C298" s="198"/>
      <c r="D298" s="198"/>
    </row>
    <row r="299" spans="1:6" ht="11.4">
      <c r="B299" s="198"/>
      <c r="C299" s="198"/>
      <c r="D299" s="198"/>
    </row>
    <row r="300" spans="1:6" ht="11.4">
      <c r="B300" s="198"/>
      <c r="C300" s="198"/>
      <c r="D300" s="198"/>
    </row>
    <row r="301" spans="1:6">
      <c r="F301" s="319"/>
    </row>
    <row r="302" spans="1:6" ht="11.4">
      <c r="A302" s="224"/>
      <c r="B302" s="198"/>
      <c r="C302" s="224"/>
      <c r="D302" s="224"/>
      <c r="E302" s="326"/>
      <c r="F302" s="326"/>
    </row>
    <row r="303" spans="1:6" ht="11.4">
      <c r="A303" s="309" t="s">
        <v>77</v>
      </c>
      <c r="B303" s="198"/>
      <c r="C303" s="716" t="s">
        <v>80</v>
      </c>
      <c r="D303" s="716"/>
      <c r="E303" s="319"/>
      <c r="F303" s="334"/>
    </row>
    <row r="304" spans="1:6" ht="11.4">
      <c r="A304" s="309" t="s">
        <v>78</v>
      </c>
      <c r="B304" s="198"/>
      <c r="C304" s="717" t="s">
        <v>79</v>
      </c>
      <c r="D304" s="717"/>
      <c r="E304" s="333"/>
      <c r="F304" s="333"/>
    </row>
    <row r="305" spans="1:6" ht="11.4">
      <c r="A305" s="198"/>
      <c r="B305" s="198"/>
      <c r="C305" s="198"/>
      <c r="D305" s="198"/>
      <c r="E305" s="198"/>
      <c r="F305" s="198"/>
    </row>
    <row r="306" spans="1:6" ht="11.4">
      <c r="A306" s="198"/>
      <c r="B306" s="198"/>
      <c r="C306" s="198"/>
      <c r="D306" s="198"/>
      <c r="E306" s="198"/>
      <c r="F306" s="198"/>
    </row>
    <row r="310" spans="1:6" ht="12.75" customHeight="1"/>
    <row r="313" spans="1:6" ht="12.75" customHeight="1"/>
  </sheetData>
  <mergeCells count="69">
    <mergeCell ref="A284:E284"/>
    <mergeCell ref="A2:F2"/>
    <mergeCell ref="A3:F3"/>
    <mergeCell ref="A278:B278"/>
    <mergeCell ref="A235:B235"/>
    <mergeCell ref="A277:B277"/>
    <mergeCell ref="A268:B268"/>
    <mergeCell ref="A8:E8"/>
    <mergeCell ref="A223:D223"/>
    <mergeCell ref="A227:D227"/>
    <mergeCell ref="A234:B234"/>
    <mergeCell ref="A243:B243"/>
    <mergeCell ref="A248:D248"/>
    <mergeCell ref="A267:B267"/>
    <mergeCell ref="A276:B276"/>
    <mergeCell ref="A271:B271"/>
    <mergeCell ref="A272:B272"/>
    <mergeCell ref="A273:B273"/>
    <mergeCell ref="A274:B274"/>
    <mergeCell ref="A275:B275"/>
    <mergeCell ref="A270:B270"/>
    <mergeCell ref="A260:B260"/>
    <mergeCell ref="A261:B261"/>
    <mergeCell ref="A262:B262"/>
    <mergeCell ref="A263:B263"/>
    <mergeCell ref="A264:B264"/>
    <mergeCell ref="A239:B239"/>
    <mergeCell ref="A240:B240"/>
    <mergeCell ref="A241:B241"/>
    <mergeCell ref="A242:B242"/>
    <mergeCell ref="A250:B250"/>
    <mergeCell ref="A258:B258"/>
    <mergeCell ref="A259:B259"/>
    <mergeCell ref="A265:B265"/>
    <mergeCell ref="C304:D304"/>
    <mergeCell ref="A246:D246"/>
    <mergeCell ref="A247:D247"/>
    <mergeCell ref="A249:B249"/>
    <mergeCell ref="A251:B251"/>
    <mergeCell ref="A252:B252"/>
    <mergeCell ref="A253:B253"/>
    <mergeCell ref="A254:B254"/>
    <mergeCell ref="A255:B255"/>
    <mergeCell ref="A256:B256"/>
    <mergeCell ref="A257:B257"/>
    <mergeCell ref="A266:B266"/>
    <mergeCell ref="A269:B269"/>
    <mergeCell ref="C68:D68"/>
    <mergeCell ref="C127:D127"/>
    <mergeCell ref="C134:D134"/>
    <mergeCell ref="A1:E1"/>
    <mergeCell ref="C303:D303"/>
    <mergeCell ref="A225:D225"/>
    <mergeCell ref="A226:D226"/>
    <mergeCell ref="A228:B228"/>
    <mergeCell ref="A229:B229"/>
    <mergeCell ref="A230:B230"/>
    <mergeCell ref="A231:B231"/>
    <mergeCell ref="A232:B232"/>
    <mergeCell ref="A233:B233"/>
    <mergeCell ref="A236:B236"/>
    <mergeCell ref="A237:B237"/>
    <mergeCell ref="A238:B238"/>
    <mergeCell ref="D195:E195"/>
    <mergeCell ref="C141:D141"/>
    <mergeCell ref="C148:D148"/>
    <mergeCell ref="C160:D160"/>
    <mergeCell ref="C168:D168"/>
    <mergeCell ref="D187:F187"/>
  </mergeCells>
  <dataValidations disablePrompts="1" count="4">
    <dataValidation allowBlank="1" showInputMessage="1" showErrorMessage="1" prompt="Saldo final del periodo que corresponde la cuenta pública presentada (mensual:  enero, febrero, marzo, etc.; trimestral: 1er, 2do, 3ro. o 4to.)." sqref="B102 B123 B130 B137"/>
    <dataValidation allowBlank="1" showInputMessage="1" showErrorMessage="1" prompt="Corresponde al número de la cuenta de acuerdo al Plan de Cuentas emitido por el CONAC (DOF 22/11/2010)." sqref="A102"/>
    <dataValidation allowBlank="1" showInputMessage="1" showErrorMessage="1" prompt="Características cualitativas significativas que les impacten financieramente." sqref="C102:D102 D123 D130 D137"/>
    <dataValidation allowBlank="1" showInputMessage="1" showErrorMessage="1" prompt="Especificar origen de dicho recurso: Federal, Estatal, Municipal, Particulares." sqref="C123 C130 C137"/>
  </dataValidations>
  <pageMargins left="0.70866141732283472" right="0.70866141732283472" top="0.38" bottom="0.74803149606299213" header="0.31496062992125984" footer="0.31496062992125984"/>
  <pageSetup scale="56" fitToHeight="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64"/>
  <sheetViews>
    <sheetView showGridLines="0" topLeftCell="B1" workbookViewId="0">
      <selection activeCell="E52" sqref="E52"/>
    </sheetView>
  </sheetViews>
  <sheetFormatPr baseColWidth="10" defaultColWidth="11.44140625" defaultRowHeight="12"/>
  <cols>
    <col min="1" max="1" width="1.109375" style="18" customWidth="1"/>
    <col min="2" max="2" width="31.33203125" style="198" customWidth="1"/>
    <col min="3" max="3" width="3.6640625" style="198" hidden="1" customWidth="1"/>
    <col min="4" max="4" width="15.109375" style="198" customWidth="1"/>
    <col min="5" max="6" width="15.6640625" style="198" customWidth="1"/>
    <col min="7" max="7" width="15.6640625" style="223" customWidth="1"/>
    <col min="8" max="9" width="15.6640625" style="198" customWidth="1"/>
    <col min="10" max="10" width="15.6640625" style="223" customWidth="1"/>
    <col min="11" max="11" width="2" style="18" customWidth="1"/>
    <col min="12" max="16384" width="11.44140625" style="198"/>
  </cols>
  <sheetData>
    <row r="1" spans="1:10" ht="18.75" customHeight="1">
      <c r="B1" s="738" t="s">
        <v>500</v>
      </c>
      <c r="C1" s="738"/>
      <c r="D1" s="738"/>
      <c r="E1" s="738"/>
      <c r="F1" s="738"/>
      <c r="G1" s="738"/>
      <c r="H1" s="738"/>
      <c r="I1" s="738"/>
      <c r="J1" s="738"/>
    </row>
    <row r="2" spans="1:10" ht="15" customHeight="1">
      <c r="B2" s="562"/>
      <c r="C2" s="562"/>
      <c r="D2" s="810" t="s">
        <v>616</v>
      </c>
      <c r="E2" s="810"/>
      <c r="F2" s="810"/>
      <c r="G2" s="810"/>
      <c r="H2" s="810"/>
      <c r="I2" s="810"/>
      <c r="J2" s="810"/>
    </row>
    <row r="3" spans="1:10" ht="15" customHeight="1">
      <c r="B3" s="738" t="str">
        <f>CAdmon!B4</f>
        <v>Del 1 de Enero al 30 de Septiembre de 2015</v>
      </c>
      <c r="C3" s="738"/>
      <c r="D3" s="738"/>
      <c r="E3" s="738"/>
      <c r="F3" s="738"/>
      <c r="G3" s="738"/>
      <c r="H3" s="738"/>
      <c r="I3" s="738"/>
      <c r="J3" s="738"/>
    </row>
    <row r="4" spans="1:10" s="18" customFormat="1" ht="8.25" customHeight="1">
      <c r="A4" s="259"/>
      <c r="B4" s="387"/>
      <c r="C4" s="387"/>
      <c r="D4" s="387"/>
      <c r="E4" s="16"/>
      <c r="F4" s="388"/>
      <c r="G4" s="388"/>
      <c r="H4" s="388"/>
      <c r="I4" s="388"/>
      <c r="J4" s="388"/>
    </row>
    <row r="5" spans="1:10" s="18" customFormat="1" ht="13.5" customHeight="1">
      <c r="A5" s="259"/>
      <c r="B5" s="75"/>
      <c r="D5" s="21" t="s">
        <v>367</v>
      </c>
      <c r="E5" s="56" t="s">
        <v>551</v>
      </c>
      <c r="F5" s="200"/>
      <c r="G5" s="386"/>
      <c r="H5" s="386"/>
      <c r="I5" s="386"/>
      <c r="J5" s="260"/>
    </row>
    <row r="6" spans="1:10" s="18" customFormat="1" ht="11.25" customHeight="1">
      <c r="A6" s="259"/>
      <c r="B6" s="259"/>
      <c r="C6" s="259"/>
      <c r="D6" s="259"/>
      <c r="F6" s="260"/>
      <c r="G6" s="260"/>
      <c r="H6" s="260"/>
      <c r="I6" s="260"/>
      <c r="J6" s="260"/>
    </row>
    <row r="7" spans="1:10" ht="12" customHeight="1">
      <c r="A7" s="261"/>
      <c r="B7" s="808" t="s">
        <v>204</v>
      </c>
      <c r="C7" s="808"/>
      <c r="D7" s="808"/>
      <c r="E7" s="808" t="s">
        <v>205</v>
      </c>
      <c r="F7" s="808"/>
      <c r="G7" s="808"/>
      <c r="H7" s="808"/>
      <c r="I7" s="808"/>
      <c r="J7" s="809" t="s">
        <v>206</v>
      </c>
    </row>
    <row r="8" spans="1:10" ht="24">
      <c r="A8" s="259"/>
      <c r="B8" s="808"/>
      <c r="C8" s="808"/>
      <c r="D8" s="808"/>
      <c r="E8" s="382" t="s">
        <v>207</v>
      </c>
      <c r="F8" s="383" t="s">
        <v>208</v>
      </c>
      <c r="G8" s="620" t="s">
        <v>209</v>
      </c>
      <c r="H8" s="382" t="s">
        <v>210</v>
      </c>
      <c r="I8" s="382" t="s">
        <v>211</v>
      </c>
      <c r="J8" s="809"/>
    </row>
    <row r="9" spans="1:10" ht="12" customHeight="1">
      <c r="A9" s="259"/>
      <c r="B9" s="808"/>
      <c r="C9" s="808"/>
      <c r="D9" s="808"/>
      <c r="E9" s="382" t="s">
        <v>212</v>
      </c>
      <c r="F9" s="382" t="s">
        <v>213</v>
      </c>
      <c r="G9" s="620" t="s">
        <v>214</v>
      </c>
      <c r="H9" s="382" t="s">
        <v>215</v>
      </c>
      <c r="I9" s="382" t="s">
        <v>216</v>
      </c>
      <c r="J9" s="620" t="s">
        <v>227</v>
      </c>
    </row>
    <row r="10" spans="1:10" ht="12" customHeight="1">
      <c r="A10" s="262"/>
      <c r="B10" s="263"/>
      <c r="C10" s="264"/>
      <c r="D10" s="264"/>
      <c r="E10" s="265"/>
      <c r="F10" s="265"/>
      <c r="G10" s="626"/>
      <c r="H10" s="265"/>
      <c r="I10" s="265"/>
      <c r="J10" s="626"/>
    </row>
    <row r="11" spans="1:10" ht="12" customHeight="1">
      <c r="A11" s="262"/>
      <c r="B11" s="812" t="s">
        <v>86</v>
      </c>
      <c r="C11" s="811"/>
      <c r="D11" s="811"/>
      <c r="E11" s="266">
        <v>0</v>
      </c>
      <c r="F11" s="266">
        <v>0</v>
      </c>
      <c r="G11" s="278">
        <f>+E11+F11</f>
        <v>0</v>
      </c>
      <c r="H11" s="266">
        <v>0</v>
      </c>
      <c r="I11" s="266">
        <v>0</v>
      </c>
      <c r="J11" s="278">
        <f>+I11-E11</f>
        <v>0</v>
      </c>
    </row>
    <row r="12" spans="1:10" ht="12" customHeight="1">
      <c r="A12" s="262"/>
      <c r="B12" s="812" t="s">
        <v>198</v>
      </c>
      <c r="C12" s="811"/>
      <c r="D12" s="811"/>
      <c r="E12" s="266">
        <v>0</v>
      </c>
      <c r="F12" s="266">
        <v>0</v>
      </c>
      <c r="G12" s="278">
        <f t="shared" ref="G12:G13" si="0">+E12+F12</f>
        <v>0</v>
      </c>
      <c r="H12" s="266">
        <v>0</v>
      </c>
      <c r="I12" s="266">
        <v>0</v>
      </c>
      <c r="J12" s="278">
        <f t="shared" ref="J12:J13" si="1">+I12-E12</f>
        <v>0</v>
      </c>
    </row>
    <row r="13" spans="1:10" ht="12" customHeight="1">
      <c r="A13" s="262"/>
      <c r="B13" s="812" t="s">
        <v>90</v>
      </c>
      <c r="C13" s="811"/>
      <c r="D13" s="811"/>
      <c r="E13" s="266">
        <v>0</v>
      </c>
      <c r="F13" s="266">
        <v>0</v>
      </c>
      <c r="G13" s="278">
        <f t="shared" si="0"/>
        <v>0</v>
      </c>
      <c r="H13" s="266">
        <v>0</v>
      </c>
      <c r="I13" s="266">
        <v>0</v>
      </c>
      <c r="J13" s="278">
        <f t="shared" si="1"/>
        <v>0</v>
      </c>
    </row>
    <row r="14" spans="1:10" ht="12" customHeight="1">
      <c r="A14" s="262"/>
      <c r="B14" s="812" t="s">
        <v>92</v>
      </c>
      <c r="C14" s="811"/>
      <c r="D14" s="811"/>
      <c r="E14" s="266"/>
      <c r="F14" s="266"/>
      <c r="G14" s="278">
        <f>+E14+F14</f>
        <v>0</v>
      </c>
      <c r="H14" s="266"/>
      <c r="I14" s="266"/>
      <c r="J14" s="278"/>
    </row>
    <row r="15" spans="1:10" ht="12" customHeight="1">
      <c r="A15" s="262"/>
      <c r="B15" s="812" t="s">
        <v>217</v>
      </c>
      <c r="C15" s="811"/>
      <c r="D15" s="811"/>
      <c r="E15" s="594">
        <v>299300</v>
      </c>
      <c r="F15" s="585">
        <v>18889.98</v>
      </c>
      <c r="G15" s="278">
        <f t="shared" ref="G15:G25" si="2">+E15+F15</f>
        <v>318189.98</v>
      </c>
      <c r="H15" s="585">
        <v>238689.98</v>
      </c>
      <c r="I15" s="585">
        <v>238689.98</v>
      </c>
      <c r="J15" s="278">
        <f t="shared" ref="J15:J25" si="3">+I15-E15</f>
        <v>-60610.01999999999</v>
      </c>
    </row>
    <row r="16" spans="1:10" ht="12" customHeight="1">
      <c r="A16" s="262"/>
      <c r="B16" s="267"/>
      <c r="C16" s="811" t="s">
        <v>218</v>
      </c>
      <c r="D16" s="811"/>
      <c r="E16" s="266"/>
      <c r="F16" s="266"/>
      <c r="G16" s="278">
        <f t="shared" si="2"/>
        <v>0</v>
      </c>
      <c r="H16" s="266"/>
      <c r="I16" s="266"/>
      <c r="J16" s="278">
        <f t="shared" si="3"/>
        <v>0</v>
      </c>
    </row>
    <row r="17" spans="1:10" ht="12" customHeight="1">
      <c r="A17" s="262"/>
      <c r="B17" s="267"/>
      <c r="C17" s="811" t="s">
        <v>219</v>
      </c>
      <c r="D17" s="811"/>
      <c r="E17" s="266"/>
      <c r="F17" s="266"/>
      <c r="G17" s="278">
        <f t="shared" si="2"/>
        <v>0</v>
      </c>
      <c r="H17" s="266"/>
      <c r="I17" s="266"/>
      <c r="J17" s="278">
        <f t="shared" si="3"/>
        <v>0</v>
      </c>
    </row>
    <row r="18" spans="1:10" ht="12" customHeight="1">
      <c r="A18" s="262"/>
      <c r="B18" s="812" t="s">
        <v>220</v>
      </c>
      <c r="C18" s="811"/>
      <c r="D18" s="811"/>
      <c r="E18" s="594">
        <v>1000</v>
      </c>
      <c r="F18" s="585">
        <v>4172434.96</v>
      </c>
      <c r="G18" s="278">
        <f t="shared" si="2"/>
        <v>4173434.96</v>
      </c>
      <c r="H18" s="585">
        <v>1352390.18</v>
      </c>
      <c r="I18" s="585">
        <v>1346390.18</v>
      </c>
      <c r="J18" s="278">
        <f t="shared" si="3"/>
        <v>1345390.18</v>
      </c>
    </row>
    <row r="19" spans="1:10" ht="12" customHeight="1">
      <c r="A19" s="262"/>
      <c r="B19" s="267"/>
      <c r="C19" s="811" t="s">
        <v>218</v>
      </c>
      <c r="D19" s="811"/>
      <c r="E19" s="266"/>
      <c r="F19" s="266"/>
      <c r="G19" s="278">
        <f t="shared" si="2"/>
        <v>0</v>
      </c>
      <c r="H19" s="266"/>
      <c r="I19" s="266"/>
      <c r="J19" s="278">
        <f t="shared" si="3"/>
        <v>0</v>
      </c>
    </row>
    <row r="20" spans="1:10" ht="12" customHeight="1">
      <c r="A20" s="262"/>
      <c r="B20" s="267"/>
      <c r="C20" s="811" t="s">
        <v>219</v>
      </c>
      <c r="D20" s="811"/>
      <c r="E20" s="266"/>
      <c r="F20" s="266"/>
      <c r="G20" s="278">
        <f t="shared" si="2"/>
        <v>0</v>
      </c>
      <c r="H20" s="266"/>
      <c r="I20" s="266"/>
      <c r="J20" s="278">
        <f t="shared" si="3"/>
        <v>0</v>
      </c>
    </row>
    <row r="21" spans="1:10" ht="12" customHeight="1">
      <c r="A21" s="262"/>
      <c r="B21" s="812" t="s">
        <v>221</v>
      </c>
      <c r="C21" s="811"/>
      <c r="D21" s="811"/>
      <c r="E21" s="266"/>
      <c r="F21" s="266"/>
      <c r="G21" s="278">
        <f t="shared" si="2"/>
        <v>0</v>
      </c>
      <c r="H21" s="266"/>
      <c r="I21" s="266"/>
      <c r="J21" s="278">
        <f t="shared" si="3"/>
        <v>0</v>
      </c>
    </row>
    <row r="22" spans="1:10" ht="12" customHeight="1">
      <c r="A22" s="262"/>
      <c r="B22" s="812" t="s">
        <v>103</v>
      </c>
      <c r="C22" s="811"/>
      <c r="D22" s="811"/>
      <c r="E22" s="588">
        <v>0</v>
      </c>
      <c r="F22" s="585">
        <v>17336878</v>
      </c>
      <c r="G22" s="278">
        <f t="shared" si="2"/>
        <v>17336878</v>
      </c>
      <c r="H22" s="585">
        <v>13347210</v>
      </c>
      <c r="I22" s="585">
        <v>13347210</v>
      </c>
      <c r="J22" s="278">
        <f t="shared" si="3"/>
        <v>13347210</v>
      </c>
    </row>
    <row r="23" spans="1:10" ht="12" customHeight="1">
      <c r="A23" s="268"/>
      <c r="B23" s="812" t="s">
        <v>222</v>
      </c>
      <c r="C23" s="811"/>
      <c r="D23" s="811"/>
      <c r="E23" s="594">
        <v>12078615.699999999</v>
      </c>
      <c r="F23" s="585">
        <v>28798435</v>
      </c>
      <c r="G23" s="278">
        <f t="shared" si="2"/>
        <v>40877050.700000003</v>
      </c>
      <c r="H23" s="585">
        <v>34325058.869999997</v>
      </c>
      <c r="I23" s="585">
        <v>34325058.869999997</v>
      </c>
      <c r="J23" s="278">
        <f t="shared" si="3"/>
        <v>22246443.169999998</v>
      </c>
    </row>
    <row r="24" spans="1:10" ht="12" customHeight="1">
      <c r="A24" s="262"/>
      <c r="B24" s="812" t="s">
        <v>223</v>
      </c>
      <c r="C24" s="811"/>
      <c r="D24" s="811"/>
      <c r="E24" s="266"/>
      <c r="F24" s="266"/>
      <c r="G24" s="278">
        <f t="shared" si="2"/>
        <v>0</v>
      </c>
      <c r="H24" s="266"/>
      <c r="I24" s="266"/>
      <c r="J24" s="278">
        <f t="shared" si="3"/>
        <v>0</v>
      </c>
    </row>
    <row r="25" spans="1:10" ht="12" customHeight="1">
      <c r="A25" s="262"/>
      <c r="B25" s="269"/>
      <c r="C25" s="270"/>
      <c r="D25" s="639"/>
      <c r="E25" s="271"/>
      <c r="F25" s="271"/>
      <c r="G25" s="641">
        <f t="shared" si="2"/>
        <v>0</v>
      </c>
      <c r="H25" s="271"/>
      <c r="I25" s="271"/>
      <c r="J25" s="641">
        <f t="shared" si="3"/>
        <v>0</v>
      </c>
    </row>
    <row r="26" spans="1:10" ht="12" customHeight="1">
      <c r="A26" s="259"/>
      <c r="B26" s="272"/>
      <c r="C26" s="273"/>
      <c r="D26" s="274" t="s">
        <v>224</v>
      </c>
      <c r="E26" s="266">
        <f>SUM(E11+E12+E13+E14+E15+E18+E21+E22+E23+E24)</f>
        <v>12378915.699999999</v>
      </c>
      <c r="F26" s="266">
        <f>SUM(F11+F12+F13+F14+F15+F18+F21+F22+F23+F24)</f>
        <v>50326637.939999998</v>
      </c>
      <c r="G26" s="278">
        <f>SUM(G11+G12+G13+G14+G15+G18+G21+G22+G23+G24)</f>
        <v>62705553.640000001</v>
      </c>
      <c r="H26" s="266">
        <f>SUM(H11+H12+H13+H14+H15+H18+H21+H22+H23+H24)</f>
        <v>49263349.030000001</v>
      </c>
      <c r="I26" s="266">
        <f>SUM(I11+I12+I13+I14+I15+I18+I21+I22+I23+I24)</f>
        <v>49257349.030000001</v>
      </c>
      <c r="J26" s="813">
        <f>IF(I26&gt;E26,I26-E26,0)</f>
        <v>36878433.329999998</v>
      </c>
    </row>
    <row r="27" spans="1:10" ht="12" customHeight="1">
      <c r="A27" s="262"/>
      <c r="B27" s="275"/>
      <c r="C27" s="275"/>
      <c r="D27" s="275"/>
      <c r="E27" s="276"/>
      <c r="F27" s="276"/>
      <c r="G27" s="627"/>
      <c r="H27" s="815" t="s">
        <v>300</v>
      </c>
      <c r="I27" s="816"/>
      <c r="J27" s="814"/>
    </row>
    <row r="28" spans="1:10" ht="12" customHeight="1">
      <c r="A28" s="259"/>
      <c r="B28" s="259"/>
      <c r="C28" s="259"/>
      <c r="D28" s="259"/>
      <c r="E28" s="260"/>
      <c r="F28" s="260"/>
      <c r="G28" s="260"/>
      <c r="H28" s="260"/>
      <c r="I28" s="260"/>
      <c r="J28" s="260"/>
    </row>
    <row r="29" spans="1:10" ht="12" customHeight="1">
      <c r="A29" s="259"/>
      <c r="B29" s="809" t="s">
        <v>225</v>
      </c>
      <c r="C29" s="809"/>
      <c r="D29" s="809"/>
      <c r="E29" s="808" t="s">
        <v>205</v>
      </c>
      <c r="F29" s="808"/>
      <c r="G29" s="808"/>
      <c r="H29" s="808"/>
      <c r="I29" s="808"/>
      <c r="J29" s="809" t="s">
        <v>206</v>
      </c>
    </row>
    <row r="30" spans="1:10" ht="24">
      <c r="A30" s="259"/>
      <c r="B30" s="809"/>
      <c r="C30" s="809"/>
      <c r="D30" s="809"/>
      <c r="E30" s="382" t="s">
        <v>207</v>
      </c>
      <c r="F30" s="383" t="s">
        <v>208</v>
      </c>
      <c r="G30" s="620" t="s">
        <v>209</v>
      </c>
      <c r="H30" s="382" t="s">
        <v>210</v>
      </c>
      <c r="I30" s="382" t="s">
        <v>211</v>
      </c>
      <c r="J30" s="809"/>
    </row>
    <row r="31" spans="1:10" ht="12" customHeight="1">
      <c r="A31" s="259"/>
      <c r="B31" s="809"/>
      <c r="C31" s="809"/>
      <c r="D31" s="809"/>
      <c r="E31" s="382" t="s">
        <v>212</v>
      </c>
      <c r="F31" s="382" t="s">
        <v>213</v>
      </c>
      <c r="G31" s="620" t="s">
        <v>214</v>
      </c>
      <c r="H31" s="382" t="s">
        <v>215</v>
      </c>
      <c r="I31" s="382" t="s">
        <v>216</v>
      </c>
      <c r="J31" s="620" t="s">
        <v>227</v>
      </c>
    </row>
    <row r="32" spans="1:10" ht="12" customHeight="1">
      <c r="A32" s="262"/>
      <c r="B32" s="263"/>
      <c r="C32" s="264"/>
      <c r="D32" s="264"/>
      <c r="E32" s="265"/>
      <c r="F32" s="637"/>
      <c r="G32" s="626"/>
      <c r="H32" s="637"/>
      <c r="I32" s="265"/>
      <c r="J32" s="626"/>
    </row>
    <row r="33" spans="1:11" s="223" customFormat="1" ht="12" customHeight="1">
      <c r="A33" s="259"/>
      <c r="B33" s="592" t="s">
        <v>552</v>
      </c>
      <c r="C33" s="277"/>
      <c r="D33" s="279"/>
      <c r="E33" s="278">
        <f>E34+E36</f>
        <v>300300</v>
      </c>
      <c r="F33" s="640">
        <f t="shared" ref="F33:J33" si="4">F34+F36</f>
        <v>60589.979999999996</v>
      </c>
      <c r="G33" s="278">
        <f t="shared" si="4"/>
        <v>360889.98</v>
      </c>
      <c r="H33" s="640">
        <f t="shared" si="4"/>
        <v>281389.98</v>
      </c>
      <c r="I33" s="278">
        <f t="shared" si="4"/>
        <v>275389.98</v>
      </c>
      <c r="J33" s="278">
        <f t="shared" si="4"/>
        <v>-24910.01999999999</v>
      </c>
      <c r="K33" s="220"/>
    </row>
    <row r="34" spans="1:11" ht="12" customHeight="1">
      <c r="A34" s="262"/>
      <c r="B34" s="586" t="s">
        <v>553</v>
      </c>
      <c r="C34" s="811"/>
      <c r="D34" s="811"/>
      <c r="E34" s="594">
        <v>299300</v>
      </c>
      <c r="F34" s="585">
        <v>18889.98</v>
      </c>
      <c r="G34" s="278">
        <f t="shared" ref="G34:G53" si="5">E34+F34</f>
        <v>318189.98</v>
      </c>
      <c r="H34" s="585">
        <v>238689.98</v>
      </c>
      <c r="I34" s="585">
        <v>238689.98</v>
      </c>
      <c r="J34" s="278">
        <f>+I34-E34</f>
        <v>-60610.01999999999</v>
      </c>
    </row>
    <row r="35" spans="1:11" ht="12" customHeight="1">
      <c r="A35" s="262"/>
      <c r="B35" s="586" t="s">
        <v>554</v>
      </c>
      <c r="C35" s="811"/>
      <c r="D35" s="811"/>
      <c r="E35" s="594">
        <v>299300</v>
      </c>
      <c r="F35" s="585">
        <v>18889.98</v>
      </c>
      <c r="G35" s="278">
        <f t="shared" si="5"/>
        <v>318189.98</v>
      </c>
      <c r="H35" s="585">
        <v>238689.98</v>
      </c>
      <c r="I35" s="585">
        <v>238689.98</v>
      </c>
      <c r="J35" s="278">
        <f t="shared" ref="J35:J53" si="6">+I35-E35</f>
        <v>-60610.01999999999</v>
      </c>
    </row>
    <row r="36" spans="1:11" ht="12" customHeight="1">
      <c r="A36" s="262"/>
      <c r="B36" s="586" t="s">
        <v>555</v>
      </c>
      <c r="C36" s="811"/>
      <c r="D36" s="811"/>
      <c r="E36" s="594">
        <v>1000</v>
      </c>
      <c r="F36" s="585">
        <v>41700</v>
      </c>
      <c r="G36" s="278">
        <f t="shared" si="5"/>
        <v>42700</v>
      </c>
      <c r="H36" s="585">
        <v>42700</v>
      </c>
      <c r="I36" s="585">
        <v>36700</v>
      </c>
      <c r="J36" s="278">
        <f t="shared" si="6"/>
        <v>35700</v>
      </c>
    </row>
    <row r="37" spans="1:11" ht="12" customHeight="1">
      <c r="A37" s="262"/>
      <c r="B37" s="586" t="s">
        <v>556</v>
      </c>
      <c r="C37" s="811"/>
      <c r="D37" s="811"/>
      <c r="E37" s="594">
        <v>1000</v>
      </c>
      <c r="F37" s="585">
        <v>41700</v>
      </c>
      <c r="G37" s="278">
        <f t="shared" si="5"/>
        <v>42700</v>
      </c>
      <c r="H37" s="585">
        <v>42700</v>
      </c>
      <c r="I37" s="585">
        <v>36700</v>
      </c>
      <c r="J37" s="278">
        <f t="shared" si="6"/>
        <v>35700</v>
      </c>
    </row>
    <row r="38" spans="1:11" ht="12" customHeight="1">
      <c r="A38" s="262"/>
      <c r="B38" s="586"/>
      <c r="C38" s="16"/>
      <c r="D38" s="642"/>
      <c r="E38" s="594"/>
      <c r="F38" s="585"/>
      <c r="G38" s="278">
        <f t="shared" si="5"/>
        <v>0</v>
      </c>
      <c r="H38" s="585"/>
      <c r="I38" s="594"/>
      <c r="J38" s="278">
        <f t="shared" si="6"/>
        <v>0</v>
      </c>
    </row>
    <row r="39" spans="1:11" s="223" customFormat="1" ht="12" customHeight="1">
      <c r="A39" s="259"/>
      <c r="B39" s="592" t="s">
        <v>557</v>
      </c>
      <c r="C39" s="279"/>
      <c r="D39" s="643"/>
      <c r="E39" s="278">
        <f>E40+E42</f>
        <v>0</v>
      </c>
      <c r="F39" s="640">
        <f t="shared" ref="F39:J39" si="7">F40+F42</f>
        <v>20211393.66</v>
      </c>
      <c r="G39" s="278">
        <f t="shared" si="7"/>
        <v>20211393.66</v>
      </c>
      <c r="H39" s="640">
        <f t="shared" si="7"/>
        <v>14009040.85</v>
      </c>
      <c r="I39" s="278">
        <f t="shared" si="7"/>
        <v>14009040.85</v>
      </c>
      <c r="J39" s="278">
        <f t="shared" si="7"/>
        <v>14009040.85</v>
      </c>
      <c r="K39" s="220"/>
    </row>
    <row r="40" spans="1:11" ht="12" customHeight="1">
      <c r="A40" s="262"/>
      <c r="B40" s="586" t="s">
        <v>555</v>
      </c>
      <c r="C40" s="811"/>
      <c r="D40" s="811"/>
      <c r="E40" s="588">
        <v>0</v>
      </c>
      <c r="F40" s="585">
        <v>2874515.66</v>
      </c>
      <c r="G40" s="278">
        <f t="shared" si="5"/>
        <v>2874515.66</v>
      </c>
      <c r="H40" s="585">
        <v>661830.85</v>
      </c>
      <c r="I40" s="585">
        <v>661830.85</v>
      </c>
      <c r="J40" s="278">
        <f t="shared" si="6"/>
        <v>661830.85</v>
      </c>
    </row>
    <row r="41" spans="1:11" ht="12" customHeight="1">
      <c r="A41" s="262"/>
      <c r="B41" s="586" t="s">
        <v>558</v>
      </c>
      <c r="C41" s="16"/>
      <c r="D41" s="642"/>
      <c r="E41" s="588">
        <v>0</v>
      </c>
      <c r="F41" s="585">
        <v>2874515.66</v>
      </c>
      <c r="G41" s="278">
        <f t="shared" si="5"/>
        <v>2874515.66</v>
      </c>
      <c r="H41" s="585">
        <v>661830.85</v>
      </c>
      <c r="I41" s="585">
        <v>661830.85</v>
      </c>
      <c r="J41" s="278">
        <f t="shared" si="6"/>
        <v>661830.85</v>
      </c>
    </row>
    <row r="42" spans="1:11" ht="12" customHeight="1">
      <c r="A42" s="262"/>
      <c r="B42" s="586" t="s">
        <v>559</v>
      </c>
      <c r="C42" s="16"/>
      <c r="D42" s="642"/>
      <c r="E42" s="588">
        <v>0</v>
      </c>
      <c r="F42" s="585">
        <v>17336878</v>
      </c>
      <c r="G42" s="278">
        <f t="shared" si="5"/>
        <v>17336878</v>
      </c>
      <c r="H42" s="585">
        <v>13347210</v>
      </c>
      <c r="I42" s="585">
        <v>13347210</v>
      </c>
      <c r="J42" s="278">
        <f t="shared" si="6"/>
        <v>13347210</v>
      </c>
    </row>
    <row r="43" spans="1:11" ht="12" customHeight="1">
      <c r="A43" s="262"/>
      <c r="B43" s="586" t="s">
        <v>560</v>
      </c>
      <c r="C43" s="811"/>
      <c r="D43" s="811"/>
      <c r="E43" s="588">
        <v>0</v>
      </c>
      <c r="F43" s="585">
        <v>17336878</v>
      </c>
      <c r="G43" s="278">
        <f t="shared" si="5"/>
        <v>17336878</v>
      </c>
      <c r="H43" s="585">
        <v>13347210</v>
      </c>
      <c r="I43" s="585">
        <v>13347210</v>
      </c>
      <c r="J43" s="278">
        <f t="shared" si="6"/>
        <v>13347210</v>
      </c>
    </row>
    <row r="44" spans="1:11" ht="12" customHeight="1">
      <c r="A44" s="262"/>
      <c r="B44" s="586"/>
      <c r="C44" s="811"/>
      <c r="D44" s="811"/>
      <c r="E44" s="588"/>
      <c r="F44" s="585"/>
      <c r="G44" s="278">
        <f t="shared" si="5"/>
        <v>0</v>
      </c>
      <c r="H44" s="585"/>
      <c r="I44" s="594"/>
      <c r="J44" s="278">
        <f t="shared" si="6"/>
        <v>0</v>
      </c>
    </row>
    <row r="45" spans="1:11" s="223" customFormat="1" ht="12" customHeight="1">
      <c r="A45" s="259"/>
      <c r="B45" s="592" t="s">
        <v>561</v>
      </c>
      <c r="C45" s="279"/>
      <c r="D45" s="643"/>
      <c r="E45" s="278">
        <f>E46</f>
        <v>12078615.699999999</v>
      </c>
      <c r="F45" s="640">
        <f t="shared" ref="F45:J45" si="8">F46</f>
        <v>28798435</v>
      </c>
      <c r="G45" s="278">
        <f t="shared" si="8"/>
        <v>40877050.700000003</v>
      </c>
      <c r="H45" s="640">
        <f t="shared" si="8"/>
        <v>34325058.869999997</v>
      </c>
      <c r="I45" s="278">
        <f t="shared" si="8"/>
        <v>34325058.869999997</v>
      </c>
      <c r="J45" s="278">
        <f t="shared" si="8"/>
        <v>22246443.169999998</v>
      </c>
      <c r="K45" s="220"/>
    </row>
    <row r="46" spans="1:11" ht="12" customHeight="1">
      <c r="A46" s="262"/>
      <c r="B46" s="586" t="s">
        <v>562</v>
      </c>
      <c r="C46" s="277"/>
      <c r="D46" s="642"/>
      <c r="E46" s="594">
        <v>12078615.699999999</v>
      </c>
      <c r="F46" s="585">
        <v>28798435</v>
      </c>
      <c r="G46" s="278">
        <f t="shared" si="5"/>
        <v>40877050.700000003</v>
      </c>
      <c r="H46" s="585">
        <v>34325058.869999997</v>
      </c>
      <c r="I46" s="585">
        <v>34325058.869999997</v>
      </c>
      <c r="J46" s="278">
        <f t="shared" si="6"/>
        <v>22246443.169999998</v>
      </c>
    </row>
    <row r="47" spans="1:11" ht="12" customHeight="1">
      <c r="A47" s="262"/>
      <c r="B47" s="586" t="s">
        <v>563</v>
      </c>
      <c r="C47" s="811"/>
      <c r="D47" s="811"/>
      <c r="E47" s="594">
        <v>12078615.699999999</v>
      </c>
      <c r="F47" s="585">
        <v>28798435</v>
      </c>
      <c r="G47" s="278">
        <f t="shared" si="5"/>
        <v>40877050.700000003</v>
      </c>
      <c r="H47" s="585">
        <v>34325058.869999997</v>
      </c>
      <c r="I47" s="585">
        <v>34325058.869999997</v>
      </c>
      <c r="J47" s="278">
        <f t="shared" si="6"/>
        <v>22246443.169999998</v>
      </c>
    </row>
    <row r="48" spans="1:11" ht="12" customHeight="1">
      <c r="A48" s="262"/>
      <c r="B48" s="586"/>
      <c r="C48" s="811"/>
      <c r="D48" s="811"/>
      <c r="E48" s="594"/>
      <c r="F48" s="585"/>
      <c r="G48" s="278">
        <f t="shared" si="5"/>
        <v>0</v>
      </c>
      <c r="H48" s="585"/>
      <c r="I48" s="594"/>
      <c r="J48" s="278">
        <f t="shared" si="6"/>
        <v>0</v>
      </c>
    </row>
    <row r="49" spans="1:11" s="223" customFormat="1" ht="12" customHeight="1">
      <c r="A49" s="259"/>
      <c r="B49" s="592" t="s">
        <v>564</v>
      </c>
      <c r="C49" s="817"/>
      <c r="D49" s="817"/>
      <c r="E49" s="596">
        <f>E50</f>
        <v>0</v>
      </c>
      <c r="F49" s="590">
        <f t="shared" ref="F49:J49" si="9">F50</f>
        <v>1256219.3</v>
      </c>
      <c r="G49" s="596">
        <f t="shared" si="9"/>
        <v>1256219.3</v>
      </c>
      <c r="H49" s="590">
        <f t="shared" si="9"/>
        <v>647859.32999999996</v>
      </c>
      <c r="I49" s="596">
        <f t="shared" si="9"/>
        <v>647859.32999999996</v>
      </c>
      <c r="J49" s="596">
        <f t="shared" si="9"/>
        <v>647859.32999999996</v>
      </c>
      <c r="K49" s="220"/>
    </row>
    <row r="50" spans="1:11" s="223" customFormat="1" ht="12" customHeight="1">
      <c r="A50" s="259"/>
      <c r="B50" t="s">
        <v>555</v>
      </c>
      <c r="C50" s="279"/>
      <c r="D50" s="279"/>
      <c r="E50" s="588">
        <f>E51+E52</f>
        <v>0</v>
      </c>
      <c r="F50" s="585">
        <v>1256219.3</v>
      </c>
      <c r="G50" s="588">
        <f t="shared" ref="G50:J50" si="10">G51+G52</f>
        <v>1256219.3</v>
      </c>
      <c r="H50" s="585">
        <v>647859.32999999996</v>
      </c>
      <c r="I50" s="585">
        <v>647859.32999999996</v>
      </c>
      <c r="J50" s="588">
        <f t="shared" si="10"/>
        <v>647859.32999999996</v>
      </c>
      <c r="K50" s="220"/>
    </row>
    <row r="51" spans="1:11" ht="12" customHeight="1">
      <c r="A51" s="262"/>
      <c r="B51" t="s">
        <v>556</v>
      </c>
      <c r="C51" s="280"/>
      <c r="D51" s="642"/>
      <c r="E51" s="588">
        <v>0</v>
      </c>
      <c r="F51" s="585">
        <v>20000</v>
      </c>
      <c r="G51" s="278">
        <f t="shared" si="5"/>
        <v>20000</v>
      </c>
      <c r="H51" s="585">
        <v>20000</v>
      </c>
      <c r="I51" s="585">
        <v>20000</v>
      </c>
      <c r="J51" s="278">
        <f t="shared" si="6"/>
        <v>20000</v>
      </c>
    </row>
    <row r="52" spans="1:11" ht="12" customHeight="1">
      <c r="A52" s="262"/>
      <c r="B52" t="s">
        <v>558</v>
      </c>
      <c r="C52" s="280"/>
      <c r="D52" s="642"/>
      <c r="E52" s="588">
        <v>0</v>
      </c>
      <c r="F52" s="585">
        <v>1236219.3</v>
      </c>
      <c r="G52" s="278">
        <f t="shared" si="5"/>
        <v>1236219.3</v>
      </c>
      <c r="H52" s="585">
        <v>627859.32999999996</v>
      </c>
      <c r="I52" s="585">
        <v>627859.32999999996</v>
      </c>
      <c r="J52" s="278">
        <f t="shared" si="6"/>
        <v>627859.32999999996</v>
      </c>
    </row>
    <row r="53" spans="1:11" ht="12" customHeight="1">
      <c r="A53" s="262"/>
      <c r="B53" s="269"/>
      <c r="C53" s="811"/>
      <c r="D53" s="811"/>
      <c r="E53" s="271"/>
      <c r="F53" s="638"/>
      <c r="G53" s="641">
        <f t="shared" si="5"/>
        <v>0</v>
      </c>
      <c r="H53" s="638"/>
      <c r="I53" s="271"/>
      <c r="J53" s="641">
        <f t="shared" si="6"/>
        <v>0</v>
      </c>
    </row>
    <row r="54" spans="1:11" ht="12" customHeight="1">
      <c r="A54" s="259"/>
      <c r="B54" s="272"/>
      <c r="C54" s="270"/>
      <c r="D54" s="281" t="s">
        <v>224</v>
      </c>
      <c r="E54" s="393">
        <f>E33+E39+E45+E49</f>
        <v>12378915.699999999</v>
      </c>
      <c r="F54" s="393">
        <f t="shared" ref="F54:I54" si="11">F33+F39+F45+F49</f>
        <v>50326637.939999998</v>
      </c>
      <c r="G54" s="393">
        <f t="shared" si="11"/>
        <v>62705553.640000001</v>
      </c>
      <c r="H54" s="393">
        <f t="shared" si="11"/>
        <v>49263349.029999994</v>
      </c>
      <c r="I54" s="393">
        <f t="shared" si="11"/>
        <v>49257349.029999994</v>
      </c>
      <c r="J54" s="813">
        <f>IF(I54&gt;E54,I54-E54,0)</f>
        <v>36878433.329999998</v>
      </c>
    </row>
    <row r="55" spans="1:11">
      <c r="A55" s="262"/>
      <c r="B55" s="310" t="s">
        <v>76</v>
      </c>
      <c r="C55" s="273"/>
      <c r="F55" s="276"/>
      <c r="G55" s="627"/>
      <c r="H55" s="815" t="s">
        <v>300</v>
      </c>
      <c r="I55" s="816"/>
      <c r="J55" s="814"/>
    </row>
    <row r="56" spans="1:11" ht="11.4">
      <c r="A56" s="262"/>
      <c r="B56" s="619"/>
      <c r="E56" s="619"/>
      <c r="F56" s="619"/>
      <c r="G56" s="619"/>
      <c r="H56" s="619"/>
      <c r="I56" s="619"/>
      <c r="J56" s="619"/>
    </row>
    <row r="57" spans="1:11">
      <c r="B57" s="310" t="s">
        <v>226</v>
      </c>
      <c r="C57" s="619"/>
      <c r="D57" s="619"/>
      <c r="E57" s="18"/>
      <c r="F57" s="18"/>
      <c r="G57" s="220"/>
      <c r="H57" s="18"/>
      <c r="I57" s="18"/>
      <c r="J57" s="682">
        <f>J54-J26</f>
        <v>0</v>
      </c>
    </row>
    <row r="58" spans="1:11">
      <c r="B58" s="18"/>
      <c r="C58" s="18"/>
      <c r="D58" s="18"/>
      <c r="E58" s="18"/>
      <c r="F58" s="18"/>
      <c r="G58" s="220"/>
      <c r="H58" s="18"/>
      <c r="I58" s="18"/>
      <c r="J58" s="220"/>
    </row>
    <row r="59" spans="1:11">
      <c r="B59" s="18"/>
      <c r="C59" s="18"/>
      <c r="D59" s="18"/>
      <c r="E59" s="18"/>
      <c r="F59" s="18"/>
      <c r="G59" s="220"/>
      <c r="H59" s="18"/>
      <c r="I59" s="18"/>
      <c r="J59" s="220"/>
    </row>
    <row r="60" spans="1:11">
      <c r="C60" s="18"/>
      <c r="D60" s="18"/>
    </row>
    <row r="62" spans="1:11">
      <c r="D62" s="224"/>
      <c r="E62" s="303"/>
      <c r="F62" s="173"/>
      <c r="G62" s="628"/>
      <c r="H62" s="716" t="s">
        <v>80</v>
      </c>
      <c r="I62" s="716"/>
      <c r="J62" s="716"/>
      <c r="K62" s="716"/>
    </row>
    <row r="63" spans="1:11" ht="12" customHeight="1">
      <c r="D63" s="303" t="s">
        <v>77</v>
      </c>
      <c r="E63" s="303"/>
      <c r="F63" s="177"/>
      <c r="G63" s="629"/>
      <c r="H63" s="717" t="s">
        <v>79</v>
      </c>
      <c r="I63" s="717"/>
      <c r="J63" s="717"/>
      <c r="K63" s="717"/>
    </row>
    <row r="64" spans="1:11">
      <c r="D64" s="303" t="s">
        <v>78</v>
      </c>
    </row>
  </sheetData>
  <mergeCells count="40">
    <mergeCell ref="H62:K62"/>
    <mergeCell ref="H63:K63"/>
    <mergeCell ref="C47:D47"/>
    <mergeCell ref="C48:D48"/>
    <mergeCell ref="C49:D49"/>
    <mergeCell ref="C53:D53"/>
    <mergeCell ref="J54:J55"/>
    <mergeCell ref="H55:I55"/>
    <mergeCell ref="C34:D34"/>
    <mergeCell ref="C35:D35"/>
    <mergeCell ref="C36:D36"/>
    <mergeCell ref="C37:D37"/>
    <mergeCell ref="C40:D40"/>
    <mergeCell ref="J26:J27"/>
    <mergeCell ref="H27:I27"/>
    <mergeCell ref="B29:D31"/>
    <mergeCell ref="E29:I29"/>
    <mergeCell ref="J29:J30"/>
    <mergeCell ref="C44:D44"/>
    <mergeCell ref="B22:D22"/>
    <mergeCell ref="B11:D11"/>
    <mergeCell ref="B12:D12"/>
    <mergeCell ref="B13:D13"/>
    <mergeCell ref="B14:D14"/>
    <mergeCell ref="B15:D15"/>
    <mergeCell ref="C16:D16"/>
    <mergeCell ref="C17:D17"/>
    <mergeCell ref="B18:D18"/>
    <mergeCell ref="C19:D19"/>
    <mergeCell ref="C20:D20"/>
    <mergeCell ref="B21:D21"/>
    <mergeCell ref="C43:D43"/>
    <mergeCell ref="B23:D23"/>
    <mergeCell ref="B24:D24"/>
    <mergeCell ref="B1:J1"/>
    <mergeCell ref="B3:J3"/>
    <mergeCell ref="B7:D9"/>
    <mergeCell ref="E7:I7"/>
    <mergeCell ref="J7:J8"/>
    <mergeCell ref="D2:J2"/>
  </mergeCells>
  <pageMargins left="0.7" right="0.7" top="0.37" bottom="0.75" header="0.3" footer="0.3"/>
  <pageSetup scale="71" orientation="landscape" r:id="rId1"/>
  <ignoredErrors>
    <ignoredError sqref="E9:F9 H9:I9 E31:F31 H31:I31" numberStoredAsText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29"/>
  <sheetViews>
    <sheetView showGridLines="0" workbookViewId="0">
      <selection sqref="A1:XFD1048576"/>
    </sheetView>
  </sheetViews>
  <sheetFormatPr baseColWidth="10" defaultColWidth="11.44140625" defaultRowHeight="12"/>
  <cols>
    <col min="1" max="1" width="2.33203125" style="18" customWidth="1"/>
    <col min="2" max="2" width="3.33203125" style="198" customWidth="1"/>
    <col min="3" max="3" width="52.5546875" style="198" customWidth="1"/>
    <col min="4" max="4" width="13.109375" style="198" bestFit="1" customWidth="1"/>
    <col min="5" max="5" width="12.6640625" style="198" customWidth="1"/>
    <col min="6" max="6" width="13.109375" style="223" bestFit="1" customWidth="1"/>
    <col min="7" max="7" width="13.109375" style="198" customWidth="1"/>
    <col min="8" max="9" width="12.6640625" style="198" customWidth="1"/>
    <col min="10" max="10" width="13.109375" style="198" bestFit="1" customWidth="1"/>
    <col min="11" max="11" width="13.109375" style="223" bestFit="1" customWidth="1"/>
    <col min="12" max="12" width="2.6640625" style="18" customWidth="1"/>
    <col min="13" max="16384" width="11.44140625" style="198"/>
  </cols>
  <sheetData>
    <row r="1" spans="1:12" ht="7.5" customHeight="1"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2" ht="19.5" customHeight="1">
      <c r="B2" s="738" t="s">
        <v>501</v>
      </c>
      <c r="C2" s="738"/>
      <c r="D2" s="738"/>
      <c r="E2" s="738"/>
      <c r="F2" s="738"/>
      <c r="G2" s="738"/>
      <c r="H2" s="738"/>
      <c r="I2" s="738"/>
      <c r="J2" s="738"/>
      <c r="K2" s="738"/>
    </row>
    <row r="3" spans="1:12" ht="19.5" customHeight="1">
      <c r="B3" s="738" t="s">
        <v>502</v>
      </c>
      <c r="C3" s="738"/>
      <c r="D3" s="738"/>
      <c r="E3" s="738"/>
      <c r="F3" s="738"/>
      <c r="G3" s="738"/>
      <c r="H3" s="738"/>
      <c r="I3" s="738"/>
      <c r="J3" s="738"/>
      <c r="K3" s="738"/>
    </row>
    <row r="4" spans="1:12" ht="19.5" customHeight="1">
      <c r="B4" s="738" t="str">
        <f>CTG!B3</f>
        <v>Del 1 de Enero al 30 de Septiembre de 2015</v>
      </c>
      <c r="C4" s="738"/>
      <c r="D4" s="738"/>
      <c r="E4" s="738"/>
      <c r="F4" s="738"/>
      <c r="G4" s="738"/>
      <c r="H4" s="738"/>
      <c r="I4" s="738"/>
      <c r="J4" s="738"/>
      <c r="K4" s="738"/>
    </row>
    <row r="5" spans="1:12" s="18" customFormat="1">
      <c r="F5" s="220"/>
      <c r="K5" s="220"/>
    </row>
    <row r="6" spans="1:12" s="18" customFormat="1">
      <c r="C6" s="21" t="s">
        <v>3</v>
      </c>
      <c r="D6" s="56" t="s">
        <v>551</v>
      </c>
      <c r="E6" s="200"/>
      <c r="F6" s="200"/>
      <c r="G6" s="200"/>
      <c r="H6" s="56"/>
      <c r="I6" s="56"/>
      <c r="J6" s="56"/>
      <c r="K6" s="220"/>
    </row>
    <row r="7" spans="1:12" s="18" customFormat="1">
      <c r="F7" s="220"/>
      <c r="K7" s="220"/>
    </row>
    <row r="8" spans="1:12">
      <c r="B8" s="818" t="s">
        <v>74</v>
      </c>
      <c r="C8" s="818"/>
      <c r="D8" s="819" t="s">
        <v>228</v>
      </c>
      <c r="E8" s="819"/>
      <c r="F8" s="819"/>
      <c r="G8" s="819"/>
      <c r="H8" s="819"/>
      <c r="I8" s="819"/>
      <c r="J8" s="819"/>
      <c r="K8" s="819" t="s">
        <v>229</v>
      </c>
    </row>
    <row r="9" spans="1:12" ht="24">
      <c r="B9" s="818"/>
      <c r="C9" s="818"/>
      <c r="D9" s="389" t="s">
        <v>230</v>
      </c>
      <c r="E9" s="389" t="s">
        <v>231</v>
      </c>
      <c r="F9" s="621" t="s">
        <v>209</v>
      </c>
      <c r="G9" s="389" t="s">
        <v>446</v>
      </c>
      <c r="H9" s="389" t="s">
        <v>210</v>
      </c>
      <c r="I9" s="389" t="s">
        <v>447</v>
      </c>
      <c r="J9" s="389" t="s">
        <v>232</v>
      </c>
      <c r="K9" s="819"/>
    </row>
    <row r="10" spans="1:12">
      <c r="B10" s="818"/>
      <c r="C10" s="818"/>
      <c r="D10" s="389">
        <v>1</v>
      </c>
      <c r="E10" s="389">
        <v>2</v>
      </c>
      <c r="F10" s="621" t="s">
        <v>233</v>
      </c>
      <c r="G10" s="389">
        <v>4</v>
      </c>
      <c r="H10" s="389">
        <v>5</v>
      </c>
      <c r="I10" s="624">
        <v>6</v>
      </c>
      <c r="J10" s="621">
        <v>7</v>
      </c>
      <c r="K10" s="625" t="s">
        <v>515</v>
      </c>
    </row>
    <row r="11" spans="1:12">
      <c r="B11" s="205"/>
      <c r="C11" s="622"/>
      <c r="D11" s="203"/>
      <c r="E11" s="623"/>
      <c r="F11" s="630"/>
      <c r="G11" s="205"/>
      <c r="H11" s="203"/>
      <c r="I11" s="622"/>
      <c r="J11" s="251"/>
      <c r="K11" s="209"/>
    </row>
    <row r="12" spans="1:12" s="223" customFormat="1" ht="14.4">
      <c r="A12" s="220"/>
      <c r="B12" s="644"/>
      <c r="C12" s="590" t="s">
        <v>565</v>
      </c>
      <c r="D12" s="595">
        <v>12378915.699999999</v>
      </c>
      <c r="E12" s="585">
        <v>50326637.939999998</v>
      </c>
      <c r="F12" s="631">
        <f>+D12+E12</f>
        <v>62705553.640000001</v>
      </c>
      <c r="G12" s="585">
        <v>39525087.93</v>
      </c>
      <c r="H12" s="585">
        <v>32338081.050000001</v>
      </c>
      <c r="I12" s="585">
        <v>32338081.050000001</v>
      </c>
      <c r="J12" s="585">
        <v>32338081.050000001</v>
      </c>
      <c r="K12" s="653">
        <f>+F12-H12</f>
        <v>30367472.59</v>
      </c>
      <c r="L12" s="220"/>
    </row>
    <row r="13" spans="1:12">
      <c r="B13" s="252"/>
      <c r="C13" s="645"/>
      <c r="D13" s="253">
        <v>0</v>
      </c>
      <c r="E13" s="649">
        <v>0</v>
      </c>
      <c r="F13" s="631">
        <f t="shared" ref="F13:F19" si="0">+D13+E13</f>
        <v>0</v>
      </c>
      <c r="G13" s="647">
        <v>0</v>
      </c>
      <c r="H13" s="253">
        <v>0</v>
      </c>
      <c r="I13" s="651">
        <v>0</v>
      </c>
      <c r="J13" s="253">
        <v>0</v>
      </c>
      <c r="K13" s="653">
        <f t="shared" ref="K13:K20" si="1">+F13-H13</f>
        <v>0</v>
      </c>
    </row>
    <row r="14" spans="1:12">
      <c r="B14" s="252"/>
      <c r="C14" s="645"/>
      <c r="D14" s="253">
        <v>0</v>
      </c>
      <c r="E14" s="649">
        <v>0</v>
      </c>
      <c r="F14" s="631">
        <f t="shared" si="0"/>
        <v>0</v>
      </c>
      <c r="G14" s="647">
        <v>0</v>
      </c>
      <c r="H14" s="253">
        <v>0</v>
      </c>
      <c r="I14" s="651">
        <v>0</v>
      </c>
      <c r="J14" s="253">
        <v>0</v>
      </c>
      <c r="K14" s="653">
        <f t="shared" si="1"/>
        <v>0</v>
      </c>
    </row>
    <row r="15" spans="1:12">
      <c r="B15" s="252"/>
      <c r="C15" s="645"/>
      <c r="D15" s="253">
        <v>0</v>
      </c>
      <c r="E15" s="649">
        <v>0</v>
      </c>
      <c r="F15" s="631">
        <f t="shared" si="0"/>
        <v>0</v>
      </c>
      <c r="G15" s="647">
        <v>0</v>
      </c>
      <c r="H15" s="253">
        <v>0</v>
      </c>
      <c r="I15" s="651">
        <v>0</v>
      </c>
      <c r="J15" s="253">
        <v>0</v>
      </c>
      <c r="K15" s="653">
        <f t="shared" si="1"/>
        <v>0</v>
      </c>
    </row>
    <row r="16" spans="1:12">
      <c r="B16" s="252"/>
      <c r="C16" s="645"/>
      <c r="D16" s="253">
        <v>0</v>
      </c>
      <c r="E16" s="649">
        <v>0</v>
      </c>
      <c r="F16" s="631">
        <f t="shared" si="0"/>
        <v>0</v>
      </c>
      <c r="G16" s="647">
        <v>0</v>
      </c>
      <c r="H16" s="253">
        <v>0</v>
      </c>
      <c r="I16" s="651">
        <v>0</v>
      </c>
      <c r="J16" s="253">
        <v>0</v>
      </c>
      <c r="K16" s="653">
        <f t="shared" si="1"/>
        <v>0</v>
      </c>
    </row>
    <row r="17" spans="1:12">
      <c r="B17" s="252"/>
      <c r="C17" s="645"/>
      <c r="D17" s="253">
        <v>0</v>
      </c>
      <c r="E17" s="649">
        <v>0</v>
      </c>
      <c r="F17" s="631">
        <f t="shared" si="0"/>
        <v>0</v>
      </c>
      <c r="G17" s="647">
        <v>0</v>
      </c>
      <c r="H17" s="253">
        <v>0</v>
      </c>
      <c r="I17" s="651">
        <v>0</v>
      </c>
      <c r="J17" s="253">
        <v>0</v>
      </c>
      <c r="K17" s="653">
        <f t="shared" si="1"/>
        <v>0</v>
      </c>
    </row>
    <row r="18" spans="1:12">
      <c r="B18" s="252"/>
      <c r="C18" s="645"/>
      <c r="D18" s="253">
        <v>0</v>
      </c>
      <c r="E18" s="649">
        <v>0</v>
      </c>
      <c r="F18" s="631">
        <f t="shared" si="0"/>
        <v>0</v>
      </c>
      <c r="G18" s="647">
        <v>0</v>
      </c>
      <c r="H18" s="253">
        <v>0</v>
      </c>
      <c r="I18" s="651">
        <v>0</v>
      </c>
      <c r="J18" s="253">
        <v>0</v>
      </c>
      <c r="K18" s="653">
        <f t="shared" si="1"/>
        <v>0</v>
      </c>
    </row>
    <row r="19" spans="1:12">
      <c r="B19" s="252"/>
      <c r="C19" s="645"/>
      <c r="D19" s="253">
        <v>0</v>
      </c>
      <c r="E19" s="649">
        <v>0</v>
      </c>
      <c r="F19" s="631">
        <f t="shared" si="0"/>
        <v>0</v>
      </c>
      <c r="G19" s="647">
        <v>0</v>
      </c>
      <c r="H19" s="253">
        <v>0</v>
      </c>
      <c r="I19" s="651">
        <v>0</v>
      </c>
      <c r="J19" s="253">
        <v>0</v>
      </c>
      <c r="K19" s="653">
        <f t="shared" si="1"/>
        <v>0</v>
      </c>
    </row>
    <row r="20" spans="1:12">
      <c r="B20" s="252"/>
      <c r="C20" s="645"/>
      <c r="D20" s="253">
        <v>0</v>
      </c>
      <c r="E20" s="649">
        <v>0</v>
      </c>
      <c r="F20" s="631">
        <v>0</v>
      </c>
      <c r="G20" s="647">
        <v>0</v>
      </c>
      <c r="H20" s="253">
        <v>0</v>
      </c>
      <c r="I20" s="651">
        <v>0</v>
      </c>
      <c r="J20" s="253">
        <v>0</v>
      </c>
      <c r="K20" s="653">
        <f t="shared" si="1"/>
        <v>0</v>
      </c>
    </row>
    <row r="21" spans="1:12">
      <c r="B21" s="254"/>
      <c r="C21" s="646"/>
      <c r="D21" s="255"/>
      <c r="E21" s="650"/>
      <c r="F21" s="632"/>
      <c r="G21" s="648"/>
      <c r="H21" s="255"/>
      <c r="I21" s="652"/>
      <c r="J21" s="255"/>
      <c r="K21" s="654"/>
    </row>
    <row r="22" spans="1:12" s="223" customFormat="1">
      <c r="A22" s="220"/>
      <c r="B22" s="256"/>
      <c r="C22" s="257" t="s">
        <v>234</v>
      </c>
      <c r="D22" s="258">
        <f>SUM(D12:D20)</f>
        <v>12378915.699999999</v>
      </c>
      <c r="E22" s="258">
        <f t="shared" ref="E22:K22" si="2">SUM(E12:E20)</f>
        <v>50326637.939999998</v>
      </c>
      <c r="F22" s="258">
        <f t="shared" si="2"/>
        <v>62705553.640000001</v>
      </c>
      <c r="G22" s="258">
        <f t="shared" si="2"/>
        <v>39525087.93</v>
      </c>
      <c r="H22" s="258">
        <f t="shared" si="2"/>
        <v>32338081.050000001</v>
      </c>
      <c r="I22" s="258">
        <f t="shared" si="2"/>
        <v>32338081.050000001</v>
      </c>
      <c r="J22" s="258">
        <f t="shared" si="2"/>
        <v>32338081.050000001</v>
      </c>
      <c r="K22" s="258">
        <f t="shared" si="2"/>
        <v>30367472.59</v>
      </c>
      <c r="L22" s="220"/>
    </row>
    <row r="23" spans="1:12">
      <c r="B23" s="18"/>
      <c r="C23" s="18"/>
      <c r="D23" s="18"/>
      <c r="E23" s="18"/>
      <c r="F23" s="220"/>
      <c r="G23" s="18"/>
      <c r="H23" s="18"/>
      <c r="I23" s="18"/>
      <c r="J23" s="18"/>
      <c r="K23" s="220"/>
    </row>
    <row r="24" spans="1:12">
      <c r="B24" s="310" t="s">
        <v>76</v>
      </c>
      <c r="F24" s="220"/>
      <c r="G24" s="18"/>
      <c r="H24" s="18"/>
      <c r="I24" s="18"/>
      <c r="J24" s="18"/>
      <c r="K24" s="220"/>
    </row>
    <row r="25" spans="1:12">
      <c r="B25" s="18"/>
      <c r="C25" s="18"/>
      <c r="D25" s="18"/>
      <c r="E25" s="18"/>
      <c r="F25" s="220"/>
      <c r="G25" s="18"/>
      <c r="H25" s="18"/>
      <c r="I25" s="18"/>
      <c r="J25" s="18"/>
      <c r="K25" s="220"/>
    </row>
    <row r="26" spans="1:12">
      <c r="B26" s="18"/>
      <c r="C26" s="18"/>
      <c r="D26" s="18"/>
      <c r="E26" s="18"/>
      <c r="F26" s="220"/>
      <c r="G26" s="18"/>
      <c r="H26" s="18"/>
      <c r="I26" s="18"/>
      <c r="J26" s="18"/>
      <c r="K26" s="220"/>
    </row>
    <row r="27" spans="1:12">
      <c r="B27" s="18"/>
      <c r="C27" s="56"/>
      <c r="D27" s="18"/>
      <c r="E27" s="18"/>
      <c r="F27" s="633"/>
      <c r="G27" s="56"/>
      <c r="H27" s="56"/>
      <c r="I27" s="56"/>
      <c r="J27" s="56"/>
      <c r="K27" s="633"/>
    </row>
    <row r="28" spans="1:12" ht="11.4">
      <c r="C28" s="303" t="s">
        <v>77</v>
      </c>
      <c r="F28" s="716" t="s">
        <v>80</v>
      </c>
      <c r="G28" s="716"/>
      <c r="H28" s="716"/>
      <c r="I28" s="716"/>
      <c r="J28" s="716"/>
      <c r="K28" s="716"/>
    </row>
    <row r="29" spans="1:12" ht="11.4">
      <c r="C29" s="303" t="s">
        <v>78</v>
      </c>
      <c r="F29" s="717" t="s">
        <v>79</v>
      </c>
      <c r="G29" s="717"/>
      <c r="H29" s="717"/>
      <c r="I29" s="717"/>
      <c r="J29" s="717"/>
      <c r="K29" s="717"/>
    </row>
  </sheetData>
  <mergeCells count="9">
    <mergeCell ref="B1:K1"/>
    <mergeCell ref="B2:K2"/>
    <mergeCell ref="B3:K3"/>
    <mergeCell ref="B4:K4"/>
    <mergeCell ref="F29:K29"/>
    <mergeCell ref="F28:K28"/>
    <mergeCell ref="B8:C10"/>
    <mergeCell ref="D8:J8"/>
    <mergeCell ref="K8:K9"/>
  </mergeCells>
  <pageMargins left="0.7" right="0.7" top="0.41" bottom="0.75" header="0.3" footer="0.3"/>
  <pageSetup scale="74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23"/>
  <sheetViews>
    <sheetView showGridLines="0" topLeftCell="D4" workbookViewId="0">
      <selection activeCell="M14" sqref="M14"/>
    </sheetView>
  </sheetViews>
  <sheetFormatPr baseColWidth="10" defaultColWidth="11.44140625" defaultRowHeight="12"/>
  <cols>
    <col min="1" max="1" width="2.5546875" style="18" customWidth="1"/>
    <col min="2" max="2" width="2" style="198" customWidth="1"/>
    <col min="3" max="3" width="45.88671875" style="198" customWidth="1"/>
    <col min="4" max="4" width="13.109375" style="198" bestFit="1" customWidth="1"/>
    <col min="5" max="5" width="14.6640625" style="198" customWidth="1"/>
    <col min="6" max="6" width="13.109375" style="223" bestFit="1" customWidth="1"/>
    <col min="7" max="7" width="13.109375" style="198" customWidth="1"/>
    <col min="8" max="8" width="13.5546875" style="198" customWidth="1"/>
    <col min="9" max="9" width="14.33203125" style="198" customWidth="1"/>
    <col min="10" max="10" width="13.109375" style="198" bestFit="1" customWidth="1"/>
    <col min="11" max="11" width="13.109375" style="223" bestFit="1" customWidth="1"/>
    <col min="12" max="12" width="4" style="18" customWidth="1"/>
    <col min="13" max="16384" width="11.44140625" style="198"/>
  </cols>
  <sheetData>
    <row r="1" spans="1:12" ht="16.5" customHeight="1">
      <c r="B1" s="738" t="s">
        <v>501</v>
      </c>
      <c r="C1" s="738"/>
      <c r="D1" s="738"/>
      <c r="E1" s="738"/>
      <c r="F1" s="738"/>
      <c r="G1" s="738"/>
      <c r="H1" s="738"/>
      <c r="I1" s="738"/>
      <c r="J1" s="738"/>
      <c r="K1" s="738"/>
    </row>
    <row r="2" spans="1:12" ht="16.5" customHeight="1">
      <c r="B2" s="738" t="s">
        <v>503</v>
      </c>
      <c r="C2" s="738"/>
      <c r="D2" s="738"/>
      <c r="E2" s="738"/>
      <c r="F2" s="738"/>
      <c r="G2" s="738"/>
      <c r="H2" s="738"/>
      <c r="I2" s="738"/>
      <c r="J2" s="738"/>
      <c r="K2" s="738"/>
    </row>
    <row r="3" spans="1:12" ht="16.5" customHeight="1">
      <c r="B3" s="738" t="str">
        <f>COG!B3</f>
        <v>Del 1 de Enero al 30 de Septiembre de 2015</v>
      </c>
      <c r="C3" s="738"/>
      <c r="D3" s="738"/>
      <c r="E3" s="738"/>
      <c r="F3" s="738"/>
      <c r="G3" s="738"/>
      <c r="H3" s="738"/>
      <c r="I3" s="738"/>
      <c r="J3" s="738"/>
      <c r="K3" s="738"/>
    </row>
    <row r="4" spans="1:12" s="18" customFormat="1">
      <c r="F4" s="220"/>
      <c r="K4" s="220"/>
    </row>
    <row r="5" spans="1:12" s="18" customFormat="1">
      <c r="C5" s="21" t="s">
        <v>3</v>
      </c>
      <c r="D5" s="56" t="s">
        <v>551</v>
      </c>
      <c r="E5" s="200"/>
      <c r="F5" s="321"/>
      <c r="G5" s="321"/>
      <c r="H5" s="200"/>
      <c r="I5" s="200"/>
      <c r="J5" s="56"/>
      <c r="K5" s="220"/>
    </row>
    <row r="6" spans="1:12" s="18" customFormat="1">
      <c r="F6" s="220"/>
      <c r="K6" s="220"/>
    </row>
    <row r="7" spans="1:12">
      <c r="B7" s="820" t="s">
        <v>74</v>
      </c>
      <c r="C7" s="821"/>
      <c r="D7" s="819" t="s">
        <v>235</v>
      </c>
      <c r="E7" s="819"/>
      <c r="F7" s="819"/>
      <c r="G7" s="819"/>
      <c r="H7" s="819"/>
      <c r="I7" s="819"/>
      <c r="J7" s="819"/>
      <c r="K7" s="819" t="s">
        <v>229</v>
      </c>
    </row>
    <row r="8" spans="1:12" ht="24">
      <c r="B8" s="822"/>
      <c r="C8" s="823"/>
      <c r="D8" s="389" t="s">
        <v>230</v>
      </c>
      <c r="E8" s="389" t="s">
        <v>231</v>
      </c>
      <c r="F8" s="621" t="s">
        <v>209</v>
      </c>
      <c r="G8" s="389" t="s">
        <v>446</v>
      </c>
      <c r="H8" s="389" t="s">
        <v>210</v>
      </c>
      <c r="I8" s="389" t="s">
        <v>447</v>
      </c>
      <c r="J8" s="389" t="s">
        <v>232</v>
      </c>
      <c r="K8" s="819"/>
    </row>
    <row r="9" spans="1:12">
      <c r="B9" s="824"/>
      <c r="C9" s="825"/>
      <c r="D9" s="389">
        <v>1</v>
      </c>
      <c r="E9" s="389">
        <v>2</v>
      </c>
      <c r="F9" s="621" t="s">
        <v>233</v>
      </c>
      <c r="G9" s="389">
        <v>4</v>
      </c>
      <c r="H9" s="389">
        <v>5</v>
      </c>
      <c r="I9" s="389">
        <v>6</v>
      </c>
      <c r="J9" s="389">
        <v>7</v>
      </c>
      <c r="K9" s="621" t="s">
        <v>515</v>
      </c>
    </row>
    <row r="10" spans="1:12">
      <c r="B10" s="201"/>
      <c r="C10" s="661"/>
      <c r="D10" s="248"/>
      <c r="E10" s="248"/>
      <c r="F10" s="658"/>
      <c r="G10" s="248"/>
      <c r="H10" s="656"/>
      <c r="I10" s="248"/>
      <c r="J10" s="656"/>
      <c r="K10" s="634"/>
    </row>
    <row r="11" spans="1:12" s="223" customFormat="1" ht="14.4">
      <c r="A11" s="220"/>
      <c r="B11" s="208"/>
      <c r="C11" s="590" t="s">
        <v>621</v>
      </c>
      <c r="D11" s="595">
        <f>D12+D13+D14</f>
        <v>12378915.699999999</v>
      </c>
      <c r="E11" s="595">
        <f t="shared" ref="E11:J11" si="0">E12+E13+E14</f>
        <v>50326637.939999998</v>
      </c>
      <c r="F11" s="591">
        <f t="shared" si="0"/>
        <v>62705553.639999993</v>
      </c>
      <c r="G11" s="595">
        <f t="shared" si="0"/>
        <v>39525087.93</v>
      </c>
      <c r="H11" s="591">
        <f t="shared" si="0"/>
        <v>32338081.050000001</v>
      </c>
      <c r="I11" s="595">
        <f t="shared" si="0"/>
        <v>32338081.050000001</v>
      </c>
      <c r="J11" s="591">
        <f t="shared" si="0"/>
        <v>32338081.050000001</v>
      </c>
      <c r="K11" s="595">
        <f>F11-H11</f>
        <v>30367472.589999992</v>
      </c>
      <c r="L11" s="220"/>
    </row>
    <row r="12" spans="1:12" ht="14.4">
      <c r="B12" s="205"/>
      <c r="C12" t="s">
        <v>617</v>
      </c>
      <c r="D12" s="594">
        <v>11313091</v>
      </c>
      <c r="E12" s="585">
        <v>17915801.98</v>
      </c>
      <c r="F12" s="659">
        <f>+D12+E12</f>
        <v>29228892.98</v>
      </c>
      <c r="G12" s="585">
        <v>16306628.710000001</v>
      </c>
      <c r="H12" s="585">
        <v>15032972.57</v>
      </c>
      <c r="I12" s="585">
        <v>15032972.57</v>
      </c>
      <c r="J12" s="585">
        <v>15032972.57</v>
      </c>
      <c r="K12" s="595">
        <f t="shared" ref="K12:K16" si="1">F12-H12</f>
        <v>14195920.41</v>
      </c>
    </row>
    <row r="13" spans="1:12" ht="14.4">
      <c r="B13" s="208"/>
      <c r="C13" t="s">
        <v>618</v>
      </c>
      <c r="D13" s="594">
        <v>762542</v>
      </c>
      <c r="E13" s="585">
        <v>32694028.68</v>
      </c>
      <c r="F13" s="659">
        <f>+D13+E13</f>
        <v>33456570.68</v>
      </c>
      <c r="G13" s="585">
        <v>23218459.219999999</v>
      </c>
      <c r="H13" s="585">
        <v>17305108.48</v>
      </c>
      <c r="I13" s="585">
        <v>17305108.48</v>
      </c>
      <c r="J13" s="585">
        <v>17305108.48</v>
      </c>
      <c r="K13" s="595">
        <f t="shared" si="1"/>
        <v>16151462.199999999</v>
      </c>
    </row>
    <row r="14" spans="1:12" ht="14.4">
      <c r="B14" s="205"/>
      <c r="C14" t="s">
        <v>619</v>
      </c>
      <c r="D14" s="594">
        <v>303282.7</v>
      </c>
      <c r="E14" s="585">
        <v>-283192.71999999997</v>
      </c>
      <c r="F14" s="659">
        <f>+D14+E14</f>
        <v>20089.98000000004</v>
      </c>
      <c r="G14">
        <v>0</v>
      </c>
      <c r="H14">
        <v>0</v>
      </c>
      <c r="I14">
        <v>0</v>
      </c>
      <c r="J14">
        <v>0</v>
      </c>
      <c r="K14" s="595">
        <f t="shared" si="1"/>
        <v>20089.98000000004</v>
      </c>
    </row>
    <row r="15" spans="1:12" ht="14.4">
      <c r="B15" s="208"/>
      <c r="C15" t="s">
        <v>620</v>
      </c>
      <c r="D15" s="594">
        <v>303282.7</v>
      </c>
      <c r="E15" s="585">
        <v>-283192.71999999997</v>
      </c>
      <c r="F15" s="659">
        <f>+D15+E15</f>
        <v>20089.98000000004</v>
      </c>
      <c r="G15">
        <v>0</v>
      </c>
      <c r="H15">
        <v>0</v>
      </c>
      <c r="I15">
        <v>0</v>
      </c>
      <c r="J15">
        <v>0</v>
      </c>
      <c r="K15" s="595">
        <f t="shared" si="1"/>
        <v>20089.98000000004</v>
      </c>
    </row>
    <row r="16" spans="1:12" ht="14.4">
      <c r="B16" s="210"/>
      <c r="C16" s="662"/>
      <c r="D16" s="249"/>
      <c r="E16" s="249"/>
      <c r="F16" s="660"/>
      <c r="G16" s="249"/>
      <c r="H16" s="657"/>
      <c r="I16" s="249"/>
      <c r="J16" s="657"/>
      <c r="K16" s="597">
        <f t="shared" si="1"/>
        <v>0</v>
      </c>
    </row>
    <row r="17" spans="1:12" s="223" customFormat="1">
      <c r="A17" s="220"/>
      <c r="B17" s="210"/>
      <c r="C17" s="211" t="s">
        <v>234</v>
      </c>
      <c r="D17" s="250">
        <f>+D11</f>
        <v>12378915.699999999</v>
      </c>
      <c r="E17" s="250">
        <f t="shared" ref="E17:K17" si="2">+E11</f>
        <v>50326637.939999998</v>
      </c>
      <c r="F17" s="250">
        <f t="shared" si="2"/>
        <v>62705553.639999993</v>
      </c>
      <c r="G17" s="250">
        <f t="shared" si="2"/>
        <v>39525087.93</v>
      </c>
      <c r="H17" s="250">
        <f t="shared" si="2"/>
        <v>32338081.050000001</v>
      </c>
      <c r="I17" s="250">
        <f t="shared" si="2"/>
        <v>32338081.050000001</v>
      </c>
      <c r="J17" s="250">
        <f t="shared" si="2"/>
        <v>32338081.050000001</v>
      </c>
      <c r="K17" s="655">
        <f t="shared" si="2"/>
        <v>30367472.589999992</v>
      </c>
      <c r="L17" s="220"/>
    </row>
    <row r="18" spans="1:12" s="18" customFormat="1">
      <c r="F18" s="220"/>
      <c r="K18" s="220"/>
    </row>
    <row r="19" spans="1:12">
      <c r="C19" s="310" t="s">
        <v>76</v>
      </c>
    </row>
    <row r="20" spans="1:12">
      <c r="D20" s="247" t="str">
        <f>IF(D17=CAdmon!D22," ","ERROR")</f>
        <v xml:space="preserve"> </v>
      </c>
      <c r="E20" s="247" t="str">
        <f>IF(E17=CAdmon!E22," ","ERROR")</f>
        <v xml:space="preserve"> </v>
      </c>
      <c r="F20" s="243" t="str">
        <f>IF(F17=CAdmon!F22," ","ERROR")</f>
        <v xml:space="preserve"> </v>
      </c>
      <c r="G20" s="247"/>
      <c r="H20" s="247" t="str">
        <f>IF(H17=CAdmon!H22," ","ERROR")</f>
        <v xml:space="preserve"> </v>
      </c>
      <c r="I20" s="247"/>
      <c r="J20" s="247" t="str">
        <f>IF(J17=CAdmon!J22," ","ERROR")</f>
        <v xml:space="preserve"> </v>
      </c>
      <c r="K20" s="243" t="str">
        <f>IF(K17=CAdmon!K22," ","ERROR")</f>
        <v xml:space="preserve"> </v>
      </c>
    </row>
    <row r="21" spans="1:12">
      <c r="C21" s="224"/>
    </row>
    <row r="22" spans="1:12" ht="11.4">
      <c r="C22" s="303" t="s">
        <v>77</v>
      </c>
      <c r="F22" s="716" t="s">
        <v>80</v>
      </c>
      <c r="G22" s="716"/>
      <c r="H22" s="716"/>
      <c r="I22" s="716"/>
      <c r="J22" s="716"/>
      <c r="K22" s="716"/>
    </row>
    <row r="23" spans="1:12" ht="11.4">
      <c r="C23" s="303" t="s">
        <v>78</v>
      </c>
      <c r="F23" s="717" t="s">
        <v>79</v>
      </c>
      <c r="G23" s="717"/>
      <c r="H23" s="717"/>
      <c r="I23" s="717"/>
      <c r="J23" s="717"/>
      <c r="K23" s="717"/>
    </row>
  </sheetData>
  <mergeCells count="8">
    <mergeCell ref="F23:K23"/>
    <mergeCell ref="B7:C9"/>
    <mergeCell ref="D7:J7"/>
    <mergeCell ref="K7:K8"/>
    <mergeCell ref="B1:K1"/>
    <mergeCell ref="B3:K3"/>
    <mergeCell ref="F22:K22"/>
    <mergeCell ref="B2:K2"/>
  </mergeCells>
  <pageMargins left="0.7" right="0.7" top="0.38" bottom="0.75" header="0.3" footer="0.3"/>
  <pageSetup scale="77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56"/>
  <sheetViews>
    <sheetView showGridLines="0" tabSelected="1" topLeftCell="E37" workbookViewId="0">
      <selection activeCell="E37" sqref="A1:XFD1048576"/>
    </sheetView>
  </sheetViews>
  <sheetFormatPr baseColWidth="10" defaultColWidth="11.44140625" defaultRowHeight="11.4"/>
  <cols>
    <col min="1" max="1" width="2.44140625" style="18" customWidth="1"/>
    <col min="2" max="2" width="4.88671875" style="198" customWidth="1"/>
    <col min="3" max="3" width="57.33203125" style="198" customWidth="1"/>
    <col min="4" max="4" width="47.88671875" style="198" bestFit="1" customWidth="1"/>
    <col min="5" max="6" width="13.109375" style="198" bestFit="1" customWidth="1"/>
    <col min="7" max="7" width="13.109375" style="198" customWidth="1"/>
    <col min="8" max="10" width="13.109375" style="198" bestFit="1" customWidth="1"/>
    <col min="11" max="11" width="13.33203125" style="198" bestFit="1" customWidth="1"/>
    <col min="12" max="12" width="3.6640625" style="18" customWidth="1"/>
    <col min="13" max="16384" width="11.44140625" style="198"/>
  </cols>
  <sheetData>
    <row r="1" spans="1:12" ht="14.25" customHeight="1">
      <c r="B1" s="738" t="s">
        <v>501</v>
      </c>
      <c r="C1" s="738"/>
      <c r="D1" s="738"/>
      <c r="E1" s="738"/>
      <c r="F1" s="738"/>
      <c r="G1" s="738"/>
      <c r="H1" s="738"/>
      <c r="I1" s="738"/>
      <c r="J1" s="738"/>
      <c r="K1" s="738"/>
    </row>
    <row r="2" spans="1:12" ht="14.25" customHeight="1">
      <c r="B2" s="738" t="s">
        <v>504</v>
      </c>
      <c r="C2" s="738"/>
      <c r="D2" s="738"/>
      <c r="E2" s="738"/>
      <c r="F2" s="738"/>
      <c r="G2" s="738"/>
      <c r="H2" s="738"/>
      <c r="I2" s="738"/>
      <c r="J2" s="738"/>
      <c r="K2" s="738"/>
    </row>
    <row r="3" spans="1:12" ht="14.25" customHeight="1">
      <c r="B3" s="738" t="str">
        <f>CFG!B3</f>
        <v>Del 1 de Enero al 30 de Septiembre de 2015</v>
      </c>
      <c r="C3" s="738"/>
      <c r="D3" s="738"/>
      <c r="E3" s="738"/>
      <c r="F3" s="738"/>
      <c r="G3" s="738"/>
      <c r="H3" s="738"/>
      <c r="I3" s="738"/>
      <c r="J3" s="738"/>
      <c r="K3" s="738"/>
    </row>
    <row r="4" spans="1:12" s="18" customFormat="1" ht="6.75" customHeight="1"/>
    <row r="5" spans="1:12" s="18" customFormat="1" ht="18" customHeight="1">
      <c r="C5" s="21" t="s">
        <v>3</v>
      </c>
      <c r="D5" s="56" t="s">
        <v>551</v>
      </c>
      <c r="E5" s="321"/>
      <c r="F5" s="200"/>
      <c r="G5" s="200"/>
      <c r="H5" s="56"/>
      <c r="I5" s="56"/>
      <c r="J5" s="56"/>
    </row>
    <row r="6" spans="1:12" s="18" customFormat="1" ht="6.75" customHeight="1"/>
    <row r="7" spans="1:12" ht="12">
      <c r="B7" s="818" t="s">
        <v>74</v>
      </c>
      <c r="C7" s="818"/>
      <c r="D7" s="819" t="s">
        <v>228</v>
      </c>
      <c r="E7" s="819"/>
      <c r="F7" s="819"/>
      <c r="G7" s="819"/>
      <c r="H7" s="819"/>
      <c r="I7" s="819"/>
      <c r="J7" s="819"/>
      <c r="K7" s="819" t="s">
        <v>229</v>
      </c>
    </row>
    <row r="8" spans="1:12" ht="24">
      <c r="B8" s="818"/>
      <c r="C8" s="818"/>
      <c r="D8" s="389" t="s">
        <v>230</v>
      </c>
      <c r="E8" s="389" t="s">
        <v>231</v>
      </c>
      <c r="F8" s="389" t="s">
        <v>209</v>
      </c>
      <c r="G8" s="389" t="s">
        <v>446</v>
      </c>
      <c r="H8" s="389" t="s">
        <v>210</v>
      </c>
      <c r="I8" s="389" t="s">
        <v>447</v>
      </c>
      <c r="J8" s="389" t="s">
        <v>232</v>
      </c>
      <c r="K8" s="819"/>
    </row>
    <row r="9" spans="1:12" ht="11.25" customHeight="1">
      <c r="B9" s="818"/>
      <c r="C9" s="818"/>
      <c r="D9" s="389">
        <v>1</v>
      </c>
      <c r="E9" s="389">
        <v>2</v>
      </c>
      <c r="F9" s="389" t="s">
        <v>233</v>
      </c>
      <c r="G9" s="389">
        <v>4</v>
      </c>
      <c r="H9" s="389">
        <v>5</v>
      </c>
      <c r="I9" s="389">
        <v>6</v>
      </c>
      <c r="J9" s="389">
        <v>7</v>
      </c>
      <c r="K9" s="563" t="s">
        <v>515</v>
      </c>
    </row>
    <row r="10" spans="1:12" ht="12" customHeight="1">
      <c r="B10" s="587">
        <v>1100</v>
      </c>
      <c r="C10" t="s">
        <v>566</v>
      </c>
      <c r="D10" s="593">
        <v>5877005</v>
      </c>
      <c r="E10" s="585">
        <v>7565809.2699999996</v>
      </c>
      <c r="F10" s="244">
        <f>+D10+E10</f>
        <v>13442814.27</v>
      </c>
      <c r="G10" s="585">
        <v>9523379.8300000001</v>
      </c>
      <c r="H10" s="585">
        <v>9214811.6699999999</v>
      </c>
      <c r="I10" s="585">
        <v>9214811.6699999999</v>
      </c>
      <c r="J10" s="585">
        <v>9214811.6699999999</v>
      </c>
      <c r="K10" s="669">
        <f t="shared" ref="K10:K37" si="0">+F10-H10</f>
        <v>4228002.5999999996</v>
      </c>
    </row>
    <row r="11" spans="1:12" ht="14.4">
      <c r="B11" s="586">
        <v>1200</v>
      </c>
      <c r="C11" t="s">
        <v>567</v>
      </c>
      <c r="D11" s="594">
        <v>244860</v>
      </c>
      <c r="E11" s="585">
        <v>-48000</v>
      </c>
      <c r="F11" s="244">
        <f t="shared" ref="F11:F16" si="1">+D11+E11</f>
        <v>196860</v>
      </c>
      <c r="G11" s="585">
        <v>111300.52</v>
      </c>
      <c r="H11" s="585">
        <v>111300.52</v>
      </c>
      <c r="I11" s="585">
        <v>111300.52</v>
      </c>
      <c r="J11" s="585">
        <v>111300.52</v>
      </c>
      <c r="K11" s="669">
        <f t="shared" si="0"/>
        <v>85559.48</v>
      </c>
    </row>
    <row r="12" spans="1:12" ht="12" customHeight="1">
      <c r="B12" s="586">
        <v>1300</v>
      </c>
      <c r="C12" t="s">
        <v>568</v>
      </c>
      <c r="D12" s="594">
        <v>1063134</v>
      </c>
      <c r="E12" s="585">
        <v>3454406.88</v>
      </c>
      <c r="F12" s="244">
        <f t="shared" si="1"/>
        <v>4517540.88</v>
      </c>
      <c r="G12" s="585">
        <v>393576.5</v>
      </c>
      <c r="H12" s="585">
        <v>393576.5</v>
      </c>
      <c r="I12" s="585">
        <v>393576.5</v>
      </c>
      <c r="J12" s="585">
        <v>393576.5</v>
      </c>
      <c r="K12" s="669">
        <f t="shared" si="0"/>
        <v>4123964.38</v>
      </c>
    </row>
    <row r="13" spans="1:12" ht="14.4">
      <c r="B13" s="586">
        <v>1400</v>
      </c>
      <c r="C13" t="s">
        <v>569</v>
      </c>
      <c r="D13" s="594">
        <v>1332866</v>
      </c>
      <c r="E13" s="585">
        <v>2032820.96</v>
      </c>
      <c r="F13" s="244">
        <f t="shared" si="1"/>
        <v>3365686.96</v>
      </c>
      <c r="G13" s="585">
        <v>1945966.64</v>
      </c>
      <c r="H13" s="585">
        <v>1943634.33</v>
      </c>
      <c r="I13" s="585">
        <v>1943634.33</v>
      </c>
      <c r="J13" s="585">
        <v>1943634.33</v>
      </c>
      <c r="K13" s="669">
        <f t="shared" si="0"/>
        <v>1422052.63</v>
      </c>
    </row>
    <row r="14" spans="1:12" ht="14.4">
      <c r="B14" s="586">
        <v>1500</v>
      </c>
      <c r="C14" t="s">
        <v>570</v>
      </c>
      <c r="D14" s="594">
        <v>149501</v>
      </c>
      <c r="E14" s="585">
        <v>1076012.54</v>
      </c>
      <c r="F14" s="244">
        <f t="shared" si="1"/>
        <v>1225513.54</v>
      </c>
      <c r="G14" s="585">
        <v>706898.22</v>
      </c>
      <c r="H14" s="585">
        <v>688344.31</v>
      </c>
      <c r="I14" s="585">
        <v>688344.31</v>
      </c>
      <c r="J14" s="585">
        <v>688344.31</v>
      </c>
      <c r="K14" s="669">
        <f t="shared" si="0"/>
        <v>537169.23</v>
      </c>
    </row>
    <row r="15" spans="1:12" ht="14.4">
      <c r="B15" s="586">
        <v>1700</v>
      </c>
      <c r="C15" t="s">
        <v>571</v>
      </c>
      <c r="D15" s="588">
        <v>0</v>
      </c>
      <c r="E15" s="585">
        <v>1013784</v>
      </c>
      <c r="F15" s="244">
        <f t="shared" si="1"/>
        <v>1013784</v>
      </c>
      <c r="G15" s="585">
        <v>36336.6</v>
      </c>
      <c r="H15" s="585">
        <v>36336.6</v>
      </c>
      <c r="I15" s="585">
        <v>36336.6</v>
      </c>
      <c r="J15" s="585">
        <v>36336.6</v>
      </c>
      <c r="K15" s="669">
        <f t="shared" si="0"/>
        <v>977447.4</v>
      </c>
    </row>
    <row r="16" spans="1:12" s="223" customFormat="1" ht="14.4">
      <c r="A16" s="220"/>
      <c r="B16" s="592">
        <v>1000</v>
      </c>
      <c r="C16" s="590" t="s">
        <v>572</v>
      </c>
      <c r="D16" s="595">
        <v>8667366</v>
      </c>
      <c r="E16" s="591">
        <v>15094833.65</v>
      </c>
      <c r="F16" s="244">
        <f t="shared" si="1"/>
        <v>23762199.649999999</v>
      </c>
      <c r="G16" s="591">
        <v>12717458.310000001</v>
      </c>
      <c r="H16" s="591">
        <v>12388003.93</v>
      </c>
      <c r="I16" s="591">
        <v>12388003.93</v>
      </c>
      <c r="J16" s="591">
        <v>12388003.93</v>
      </c>
      <c r="K16" s="669">
        <f t="shared" si="0"/>
        <v>11374195.719999999</v>
      </c>
      <c r="L16" s="220"/>
    </row>
    <row r="17" spans="1:12" ht="14.4">
      <c r="B17" s="586">
        <v>2100</v>
      </c>
      <c r="C17" t="s">
        <v>573</v>
      </c>
      <c r="D17" s="594">
        <v>280271</v>
      </c>
      <c r="E17" s="585">
        <v>140004.74</v>
      </c>
      <c r="F17" s="244">
        <f t="shared" ref="F17:F48" si="2">+D17+E17</f>
        <v>420275.74</v>
      </c>
      <c r="G17" s="585">
        <v>206947.36</v>
      </c>
      <c r="H17" s="585">
        <v>192001.01</v>
      </c>
      <c r="I17" s="585">
        <v>192001.01</v>
      </c>
      <c r="J17" s="585">
        <v>192001.01</v>
      </c>
      <c r="K17" s="669">
        <f t="shared" si="0"/>
        <v>228274.72999999998</v>
      </c>
    </row>
    <row r="18" spans="1:12" ht="14.4">
      <c r="B18" s="586">
        <v>2200</v>
      </c>
      <c r="C18" t="s">
        <v>574</v>
      </c>
      <c r="D18" s="594">
        <v>8700</v>
      </c>
      <c r="E18" s="585">
        <v>15275</v>
      </c>
      <c r="F18" s="244">
        <f t="shared" si="2"/>
        <v>23975</v>
      </c>
      <c r="G18" s="585">
        <v>12072.1</v>
      </c>
      <c r="H18" s="585">
        <v>11511.1</v>
      </c>
      <c r="I18" s="585">
        <v>11511.1</v>
      </c>
      <c r="J18" s="585">
        <v>11511.1</v>
      </c>
      <c r="K18" s="669">
        <f t="shared" si="0"/>
        <v>12463.9</v>
      </c>
    </row>
    <row r="19" spans="1:12" ht="14.4">
      <c r="B19" s="586">
        <v>2300</v>
      </c>
      <c r="C19" t="s">
        <v>575</v>
      </c>
      <c r="D19" s="594">
        <v>7500</v>
      </c>
      <c r="E19" s="585">
        <v>-5936.03</v>
      </c>
      <c r="F19" s="244">
        <f t="shared" si="2"/>
        <v>1563.9700000000003</v>
      </c>
      <c r="G19" s="585">
        <v>1466.97</v>
      </c>
      <c r="H19" s="585">
        <v>1466.97</v>
      </c>
      <c r="I19" s="585">
        <v>1466.97</v>
      </c>
      <c r="J19" s="585">
        <v>1466.97</v>
      </c>
      <c r="K19" s="669">
        <f t="shared" si="0"/>
        <v>97.000000000000227</v>
      </c>
    </row>
    <row r="20" spans="1:12" ht="14.4">
      <c r="B20" s="586">
        <v>2400</v>
      </c>
      <c r="C20" t="s">
        <v>576</v>
      </c>
      <c r="D20" s="594">
        <v>51195</v>
      </c>
      <c r="E20" s="585">
        <v>73844.81</v>
      </c>
      <c r="F20" s="244">
        <f t="shared" si="2"/>
        <v>125039.81</v>
      </c>
      <c r="G20" s="585">
        <v>77910.850000000006</v>
      </c>
      <c r="H20" s="585">
        <v>16910.849999999999</v>
      </c>
      <c r="I20" s="585">
        <v>16910.849999999999</v>
      </c>
      <c r="J20" s="585">
        <v>16910.849999999999</v>
      </c>
      <c r="K20" s="669">
        <f t="shared" si="0"/>
        <v>108128.95999999999</v>
      </c>
    </row>
    <row r="21" spans="1:12" ht="14.4">
      <c r="B21" s="586">
        <v>2500</v>
      </c>
      <c r="C21" t="s">
        <v>577</v>
      </c>
      <c r="D21" s="594">
        <v>12100</v>
      </c>
      <c r="E21" s="585">
        <v>26128.240000000002</v>
      </c>
      <c r="F21" s="244">
        <f t="shared" si="2"/>
        <v>38228.240000000005</v>
      </c>
      <c r="G21" s="585">
        <v>15726.63</v>
      </c>
      <c r="H21" s="585">
        <v>15526.63</v>
      </c>
      <c r="I21" s="585">
        <v>15526.63</v>
      </c>
      <c r="J21" s="585">
        <v>15526.63</v>
      </c>
      <c r="K21" s="669">
        <f t="shared" si="0"/>
        <v>22701.610000000008</v>
      </c>
    </row>
    <row r="22" spans="1:12" ht="14.4">
      <c r="B22" s="586">
        <v>2600</v>
      </c>
      <c r="C22" t="s">
        <v>578</v>
      </c>
      <c r="D22" s="594">
        <v>130825</v>
      </c>
      <c r="E22" s="585">
        <v>73925</v>
      </c>
      <c r="F22" s="244">
        <f t="shared" si="2"/>
        <v>204750</v>
      </c>
      <c r="G22" s="585">
        <v>152648.49</v>
      </c>
      <c r="H22" s="585">
        <v>152648.49</v>
      </c>
      <c r="I22" s="585">
        <v>152648.49</v>
      </c>
      <c r="J22" s="585">
        <v>152648.49</v>
      </c>
      <c r="K22" s="669">
        <f t="shared" si="0"/>
        <v>52101.510000000009</v>
      </c>
    </row>
    <row r="23" spans="1:12" ht="14.4">
      <c r="B23" s="586">
        <v>2700</v>
      </c>
      <c r="C23" t="s">
        <v>579</v>
      </c>
      <c r="D23" s="594">
        <v>37000</v>
      </c>
      <c r="E23" s="585">
        <v>52653.9</v>
      </c>
      <c r="F23" s="244">
        <f t="shared" si="2"/>
        <v>89653.9</v>
      </c>
      <c r="G23" s="585">
        <v>87041.279999999999</v>
      </c>
      <c r="H23" s="585">
        <v>9863.2800000000007</v>
      </c>
      <c r="I23" s="585">
        <v>9863.2800000000007</v>
      </c>
      <c r="J23" s="585">
        <v>9863.2800000000007</v>
      </c>
      <c r="K23" s="669">
        <f t="shared" si="0"/>
        <v>79790.62</v>
      </c>
    </row>
    <row r="24" spans="1:12" ht="14.4">
      <c r="B24" s="586">
        <v>2900</v>
      </c>
      <c r="C24" t="s">
        <v>580</v>
      </c>
      <c r="D24" s="594">
        <v>33000</v>
      </c>
      <c r="E24" s="585">
        <v>25545.7</v>
      </c>
      <c r="F24" s="244">
        <f t="shared" si="2"/>
        <v>58545.7</v>
      </c>
      <c r="G24" s="585">
        <v>27723.91</v>
      </c>
      <c r="H24" s="585">
        <v>27723.91</v>
      </c>
      <c r="I24" s="585">
        <v>27723.91</v>
      </c>
      <c r="J24" s="585">
        <v>27723.91</v>
      </c>
      <c r="K24" s="669">
        <f t="shared" si="0"/>
        <v>30821.789999999997</v>
      </c>
    </row>
    <row r="25" spans="1:12" s="223" customFormat="1" ht="14.4">
      <c r="A25" s="220"/>
      <c r="B25" s="592">
        <v>2000</v>
      </c>
      <c r="C25" s="590" t="s">
        <v>581</v>
      </c>
      <c r="D25" s="595">
        <v>560591</v>
      </c>
      <c r="E25" s="591">
        <v>401441.36</v>
      </c>
      <c r="F25" s="244">
        <f t="shared" si="2"/>
        <v>962032.36</v>
      </c>
      <c r="G25" s="591">
        <v>581537.59</v>
      </c>
      <c r="H25" s="591">
        <v>427652.24</v>
      </c>
      <c r="I25" s="591">
        <v>427652.24</v>
      </c>
      <c r="J25" s="591">
        <v>427652.24</v>
      </c>
      <c r="K25" s="669">
        <f t="shared" si="0"/>
        <v>534380.12</v>
      </c>
      <c r="L25" s="220"/>
    </row>
    <row r="26" spans="1:12" ht="14.4">
      <c r="B26" s="586">
        <v>3100</v>
      </c>
      <c r="C26" t="s">
        <v>582</v>
      </c>
      <c r="D26" s="594">
        <v>416666</v>
      </c>
      <c r="E26" s="585">
        <v>720747.32</v>
      </c>
      <c r="F26" s="244">
        <f t="shared" si="2"/>
        <v>1137413.3199999998</v>
      </c>
      <c r="G26" s="585">
        <v>769870.18</v>
      </c>
      <c r="H26" s="585">
        <v>617870.18000000005</v>
      </c>
      <c r="I26" s="585">
        <v>617870.18000000005</v>
      </c>
      <c r="J26" s="585">
        <v>617870.18000000005</v>
      </c>
      <c r="K26" s="669">
        <f t="shared" si="0"/>
        <v>519543.13999999978</v>
      </c>
    </row>
    <row r="27" spans="1:12" ht="14.4">
      <c r="B27" s="586">
        <v>3200</v>
      </c>
      <c r="C27" t="s">
        <v>583</v>
      </c>
      <c r="D27" s="594">
        <v>67500</v>
      </c>
      <c r="E27" s="585">
        <v>234395.55</v>
      </c>
      <c r="F27" s="244">
        <f t="shared" si="2"/>
        <v>301895.55</v>
      </c>
      <c r="G27" s="585">
        <v>151595.54999999999</v>
      </c>
      <c r="H27" s="585">
        <v>48188</v>
      </c>
      <c r="I27" s="585">
        <v>48188</v>
      </c>
      <c r="J27" s="585">
        <v>48188</v>
      </c>
      <c r="K27" s="669">
        <f t="shared" si="0"/>
        <v>253707.55</v>
      </c>
    </row>
    <row r="28" spans="1:12" ht="12" customHeight="1">
      <c r="B28" s="586">
        <v>3300</v>
      </c>
      <c r="C28" t="s">
        <v>584</v>
      </c>
      <c r="D28" s="594">
        <v>547022.18999999994</v>
      </c>
      <c r="E28" s="585">
        <v>333606.26</v>
      </c>
      <c r="F28" s="244">
        <f t="shared" si="2"/>
        <v>880628.45</v>
      </c>
      <c r="G28" s="585">
        <v>384599.33</v>
      </c>
      <c r="H28" s="585">
        <v>307726.18</v>
      </c>
      <c r="I28" s="585">
        <v>307726.18</v>
      </c>
      <c r="J28" s="585">
        <v>307726.18</v>
      </c>
      <c r="K28" s="669">
        <f t="shared" si="0"/>
        <v>572902.27</v>
      </c>
    </row>
    <row r="29" spans="1:12" ht="14.4">
      <c r="B29" s="586">
        <v>3400</v>
      </c>
      <c r="C29" t="s">
        <v>585</v>
      </c>
      <c r="D29" s="594">
        <v>37000</v>
      </c>
      <c r="E29" s="585">
        <v>40866.11</v>
      </c>
      <c r="F29" s="244">
        <f t="shared" si="2"/>
        <v>77866.11</v>
      </c>
      <c r="G29" s="585">
        <v>70482.53</v>
      </c>
      <c r="H29" s="585">
        <v>70109.22</v>
      </c>
      <c r="I29" s="585">
        <v>70109.22</v>
      </c>
      <c r="J29" s="585">
        <v>70109.22</v>
      </c>
      <c r="K29" s="669">
        <f t="shared" si="0"/>
        <v>7756.8899999999994</v>
      </c>
    </row>
    <row r="30" spans="1:12" ht="14.4">
      <c r="B30" s="586">
        <v>3500</v>
      </c>
      <c r="C30" t="s">
        <v>586</v>
      </c>
      <c r="D30" s="594">
        <v>319549</v>
      </c>
      <c r="E30" s="585">
        <v>395602.02</v>
      </c>
      <c r="F30" s="244">
        <f t="shared" si="2"/>
        <v>715151.02</v>
      </c>
      <c r="G30" s="585">
        <v>537666.13</v>
      </c>
      <c r="H30" s="585">
        <v>380720.65</v>
      </c>
      <c r="I30" s="585">
        <v>380720.65</v>
      </c>
      <c r="J30" s="585">
        <v>380720.65</v>
      </c>
      <c r="K30" s="669">
        <f t="shared" si="0"/>
        <v>334430.37</v>
      </c>
    </row>
    <row r="31" spans="1:12" ht="14.4">
      <c r="B31" s="586">
        <v>3600</v>
      </c>
      <c r="C31" t="s">
        <v>587</v>
      </c>
      <c r="D31" s="594">
        <v>84000</v>
      </c>
      <c r="E31" s="585">
        <v>84000</v>
      </c>
      <c r="F31" s="244">
        <f t="shared" si="2"/>
        <v>168000</v>
      </c>
      <c r="G31" s="585">
        <v>161893.93</v>
      </c>
      <c r="H31" s="585">
        <v>153716.32999999999</v>
      </c>
      <c r="I31" s="585">
        <v>153716.32999999999</v>
      </c>
      <c r="J31" s="585">
        <v>153716.32999999999</v>
      </c>
      <c r="K31" s="669">
        <f t="shared" si="0"/>
        <v>14283.670000000013</v>
      </c>
    </row>
    <row r="32" spans="1:12" ht="14.4">
      <c r="B32" s="586">
        <v>3700</v>
      </c>
      <c r="C32" t="s">
        <v>588</v>
      </c>
      <c r="D32" s="594">
        <v>134001</v>
      </c>
      <c r="E32" s="585">
        <v>115272.79</v>
      </c>
      <c r="F32" s="244">
        <f t="shared" si="2"/>
        <v>249273.78999999998</v>
      </c>
      <c r="G32" s="585">
        <v>114110.09</v>
      </c>
      <c r="H32" s="585">
        <v>99859.09</v>
      </c>
      <c r="I32" s="585">
        <v>99859.09</v>
      </c>
      <c r="J32" s="585">
        <v>99859.09</v>
      </c>
      <c r="K32" s="669">
        <f t="shared" si="0"/>
        <v>149414.69999999998</v>
      </c>
    </row>
    <row r="33" spans="1:12" ht="14.4">
      <c r="B33" s="586">
        <v>3800</v>
      </c>
      <c r="C33" t="s">
        <v>589</v>
      </c>
      <c r="D33" s="594">
        <v>71500</v>
      </c>
      <c r="E33" s="585">
        <v>111879.44</v>
      </c>
      <c r="F33" s="244">
        <f t="shared" si="2"/>
        <v>183379.44</v>
      </c>
      <c r="G33" s="585">
        <v>151373.32</v>
      </c>
      <c r="H33" s="585">
        <v>129026.32</v>
      </c>
      <c r="I33" s="585">
        <v>129026.32</v>
      </c>
      <c r="J33" s="585">
        <v>129026.32</v>
      </c>
      <c r="K33" s="669">
        <f t="shared" si="0"/>
        <v>54353.119999999995</v>
      </c>
    </row>
    <row r="34" spans="1:12" ht="14.4">
      <c r="B34" s="586">
        <v>3900</v>
      </c>
      <c r="C34" t="s">
        <v>590</v>
      </c>
      <c r="D34" s="594">
        <v>407895.81</v>
      </c>
      <c r="E34" s="585">
        <v>238761.48</v>
      </c>
      <c r="F34" s="244">
        <f t="shared" si="2"/>
        <v>646657.29</v>
      </c>
      <c r="G34" s="585">
        <v>545270.75</v>
      </c>
      <c r="H34" s="585">
        <v>289329.43</v>
      </c>
      <c r="I34" s="585">
        <v>289329.43</v>
      </c>
      <c r="J34" s="585">
        <v>289329.43</v>
      </c>
      <c r="K34" s="669">
        <f t="shared" si="0"/>
        <v>357327.86000000004</v>
      </c>
    </row>
    <row r="35" spans="1:12" s="223" customFormat="1" ht="14.4">
      <c r="A35" s="220"/>
      <c r="B35" s="592">
        <v>3000</v>
      </c>
      <c r="C35" s="590" t="s">
        <v>591</v>
      </c>
      <c r="D35" s="595">
        <v>2085134</v>
      </c>
      <c r="E35" s="591">
        <v>2275130.9700000002</v>
      </c>
      <c r="F35" s="244">
        <f t="shared" si="2"/>
        <v>4360264.9700000007</v>
      </c>
      <c r="G35" s="591">
        <v>2886861.81</v>
      </c>
      <c r="H35" s="591">
        <v>2096545.4</v>
      </c>
      <c r="I35" s="591">
        <v>2096545.4</v>
      </c>
      <c r="J35" s="591">
        <v>2096545.4</v>
      </c>
      <c r="K35" s="669">
        <f t="shared" si="0"/>
        <v>2263719.5700000008</v>
      </c>
      <c r="L35" s="220"/>
    </row>
    <row r="36" spans="1:12" ht="14.4">
      <c r="B36" s="586">
        <v>4400</v>
      </c>
      <c r="C36" t="s">
        <v>592</v>
      </c>
      <c r="D36" s="588">
        <v>0</v>
      </c>
      <c r="E36" s="585">
        <v>144396</v>
      </c>
      <c r="F36" s="244">
        <f t="shared" si="2"/>
        <v>144396</v>
      </c>
      <c r="G36" s="585">
        <v>120771</v>
      </c>
      <c r="H36" s="585">
        <v>120771</v>
      </c>
      <c r="I36" s="585">
        <v>120771</v>
      </c>
      <c r="J36" s="585">
        <v>120771</v>
      </c>
      <c r="K36" s="669">
        <f t="shared" si="0"/>
        <v>23625</v>
      </c>
    </row>
    <row r="37" spans="1:12" s="223" customFormat="1" ht="14.4">
      <c r="A37" s="220"/>
      <c r="B37" s="592">
        <v>4000</v>
      </c>
      <c r="C37" s="590" t="s">
        <v>593</v>
      </c>
      <c r="D37" s="596">
        <v>0</v>
      </c>
      <c r="E37" s="591">
        <v>144396</v>
      </c>
      <c r="F37" s="244">
        <f t="shared" si="2"/>
        <v>144396</v>
      </c>
      <c r="G37" s="591">
        <v>120771</v>
      </c>
      <c r="H37" s="591">
        <v>120771</v>
      </c>
      <c r="I37" s="591">
        <v>120771</v>
      </c>
      <c r="J37" s="591">
        <v>120771</v>
      </c>
      <c r="K37" s="669">
        <f t="shared" si="0"/>
        <v>23625</v>
      </c>
      <c r="L37" s="220"/>
    </row>
    <row r="38" spans="1:12" ht="14.4">
      <c r="B38" s="586">
        <v>5100</v>
      </c>
      <c r="C38" t="s">
        <v>594</v>
      </c>
      <c r="D38" s="594">
        <v>762542</v>
      </c>
      <c r="E38" s="585">
        <v>1634379.79</v>
      </c>
      <c r="F38" s="244">
        <f t="shared" si="2"/>
        <v>2396921.79</v>
      </c>
      <c r="G38" s="585">
        <v>1260543.33</v>
      </c>
      <c r="H38" s="585">
        <v>217929.44</v>
      </c>
      <c r="I38" s="585">
        <v>217929.44</v>
      </c>
      <c r="J38" s="585">
        <v>217929.44</v>
      </c>
      <c r="K38" s="669">
        <f>+F38-[1]AGOSTO!H10</f>
        <v>2197441.5699999998</v>
      </c>
    </row>
    <row r="39" spans="1:12" ht="14.4">
      <c r="B39" s="586">
        <v>5200</v>
      </c>
      <c r="C39" t="s">
        <v>595</v>
      </c>
      <c r="D39" s="588">
        <v>0</v>
      </c>
      <c r="E39" s="585">
        <v>3036962.81</v>
      </c>
      <c r="F39" s="244">
        <f t="shared" si="2"/>
        <v>3036962.81</v>
      </c>
      <c r="G39" s="585">
        <v>767458.21</v>
      </c>
      <c r="H39" s="585">
        <v>624676.72</v>
      </c>
      <c r="I39" s="585">
        <v>624676.72</v>
      </c>
      <c r="J39" s="585">
        <v>624676.72</v>
      </c>
      <c r="K39" s="669">
        <f>+F39-[1]AGOSTO!H11</f>
        <v>2412286.09</v>
      </c>
    </row>
    <row r="40" spans="1:12" ht="14.4">
      <c r="B40" s="586">
        <v>5300</v>
      </c>
      <c r="C40" t="s">
        <v>596</v>
      </c>
      <c r="D40" s="588">
        <v>0</v>
      </c>
      <c r="E40" s="585">
        <v>1420603.89</v>
      </c>
      <c r="F40" s="244">
        <f t="shared" si="2"/>
        <v>1420603.89</v>
      </c>
      <c r="G40" s="585">
        <v>493886.89</v>
      </c>
      <c r="H40" s="585">
        <v>493886.89</v>
      </c>
      <c r="I40" s="585">
        <v>493886.89</v>
      </c>
      <c r="J40" s="585">
        <v>493886.89</v>
      </c>
      <c r="K40" s="669">
        <f>+F40-[1]AGOSTO!H12</f>
        <v>926716.99999999988</v>
      </c>
    </row>
    <row r="41" spans="1:12" ht="14.4">
      <c r="B41" s="586">
        <v>5400</v>
      </c>
      <c r="C41" t="s">
        <v>597</v>
      </c>
      <c r="D41" s="588">
        <v>0</v>
      </c>
      <c r="E41" s="585">
        <v>380950</v>
      </c>
      <c r="F41" s="244">
        <f t="shared" si="2"/>
        <v>380950</v>
      </c>
      <c r="G41" s="585">
        <v>380950</v>
      </c>
      <c r="H41" s="585">
        <v>380950</v>
      </c>
      <c r="I41" s="585">
        <v>380950</v>
      </c>
      <c r="J41" s="585">
        <v>380950</v>
      </c>
      <c r="K41" s="669">
        <f>+F41-[1]AGOSTO!H13</f>
        <v>0</v>
      </c>
    </row>
    <row r="42" spans="1:12" ht="12" customHeight="1">
      <c r="B42" s="586">
        <v>5600</v>
      </c>
      <c r="C42" t="s">
        <v>598</v>
      </c>
      <c r="D42" s="588">
        <v>0</v>
      </c>
      <c r="E42" s="585">
        <v>2098711.31</v>
      </c>
      <c r="F42" s="244">
        <f t="shared" si="2"/>
        <v>2098711.31</v>
      </c>
      <c r="G42" s="585">
        <v>61866.239999999998</v>
      </c>
      <c r="H42">
        <v>0</v>
      </c>
      <c r="I42">
        <v>0</v>
      </c>
      <c r="J42">
        <v>0</v>
      </c>
      <c r="K42" s="669">
        <f t="shared" ref="K42:K48" si="3">+F42-H42</f>
        <v>2098711.31</v>
      </c>
    </row>
    <row r="43" spans="1:12" ht="14.4">
      <c r="B43" s="586">
        <v>5900</v>
      </c>
      <c r="C43" t="s">
        <v>599</v>
      </c>
      <c r="D43" s="588">
        <v>0</v>
      </c>
      <c r="E43">
        <v>0</v>
      </c>
      <c r="F43" s="244">
        <f t="shared" si="2"/>
        <v>0</v>
      </c>
      <c r="G43">
        <v>0</v>
      </c>
      <c r="H43">
        <v>0</v>
      </c>
      <c r="I43">
        <v>0</v>
      </c>
      <c r="J43">
        <v>0</v>
      </c>
      <c r="K43" s="669">
        <f t="shared" si="3"/>
        <v>0</v>
      </c>
    </row>
    <row r="44" spans="1:12" s="223" customFormat="1" ht="12" customHeight="1">
      <c r="A44" s="220"/>
      <c r="B44" s="592">
        <v>5000</v>
      </c>
      <c r="C44" s="590" t="s">
        <v>600</v>
      </c>
      <c r="D44" s="595">
        <v>762542</v>
      </c>
      <c r="E44" s="591">
        <v>8571607.8000000007</v>
      </c>
      <c r="F44" s="244">
        <f t="shared" si="2"/>
        <v>9334149.8000000007</v>
      </c>
      <c r="G44" s="591">
        <v>2964704.67</v>
      </c>
      <c r="H44" s="591">
        <v>1717443.05</v>
      </c>
      <c r="I44" s="591">
        <v>1717443.05</v>
      </c>
      <c r="J44" s="591">
        <v>1717443.05</v>
      </c>
      <c r="K44" s="669">
        <f t="shared" si="3"/>
        <v>7616706.7500000009</v>
      </c>
      <c r="L44" s="220"/>
    </row>
    <row r="45" spans="1:12" ht="14.4">
      <c r="B45" s="586">
        <v>6200</v>
      </c>
      <c r="C45" t="s">
        <v>601</v>
      </c>
      <c r="D45" s="588">
        <v>0</v>
      </c>
      <c r="E45" s="585">
        <v>24122420.879999999</v>
      </c>
      <c r="F45" s="244">
        <f t="shared" si="2"/>
        <v>24122420.879999999</v>
      </c>
      <c r="G45" s="585">
        <v>20253754.550000001</v>
      </c>
      <c r="H45" s="585">
        <v>15587665.43</v>
      </c>
      <c r="I45" s="585">
        <v>15587665.43</v>
      </c>
      <c r="J45" s="585">
        <v>15587665.43</v>
      </c>
      <c r="K45" s="669">
        <f t="shared" si="3"/>
        <v>8534755.4499999993</v>
      </c>
    </row>
    <row r="46" spans="1:12" s="223" customFormat="1" ht="14.4">
      <c r="A46" s="220"/>
      <c r="B46" s="592">
        <v>6000</v>
      </c>
      <c r="C46" s="590" t="s">
        <v>602</v>
      </c>
      <c r="D46" s="596">
        <v>0</v>
      </c>
      <c r="E46" s="591">
        <v>24122420.879999999</v>
      </c>
      <c r="F46" s="244">
        <f t="shared" si="2"/>
        <v>24122420.879999999</v>
      </c>
      <c r="G46" s="591">
        <v>20253754.550000001</v>
      </c>
      <c r="H46" s="591">
        <v>15587665.43</v>
      </c>
      <c r="I46" s="591">
        <v>15587665.43</v>
      </c>
      <c r="J46" s="591">
        <v>15587665.43</v>
      </c>
      <c r="K46" s="669">
        <f t="shared" si="3"/>
        <v>8534755.4499999993</v>
      </c>
      <c r="L46" s="220"/>
    </row>
    <row r="47" spans="1:12" ht="14.4">
      <c r="B47" s="586">
        <v>7900</v>
      </c>
      <c r="C47" t="s">
        <v>603</v>
      </c>
      <c r="D47" s="594">
        <v>303282.7</v>
      </c>
      <c r="E47" s="585">
        <v>-283192.71999999997</v>
      </c>
      <c r="F47" s="244">
        <f t="shared" si="2"/>
        <v>20089.98000000004</v>
      </c>
      <c r="G47">
        <v>0</v>
      </c>
      <c r="H47">
        <v>0</v>
      </c>
      <c r="I47">
        <v>0</v>
      </c>
      <c r="J47">
        <v>0</v>
      </c>
      <c r="K47" s="669">
        <f t="shared" si="3"/>
        <v>20089.98000000004</v>
      </c>
    </row>
    <row r="48" spans="1:12" s="223" customFormat="1" ht="14.4">
      <c r="A48" s="220"/>
      <c r="B48" s="589">
        <v>7000</v>
      </c>
      <c r="C48" s="590" t="s">
        <v>604</v>
      </c>
      <c r="D48" s="597">
        <v>303282.7</v>
      </c>
      <c r="E48" s="591">
        <v>-283192.71999999997</v>
      </c>
      <c r="F48" s="244">
        <f t="shared" si="2"/>
        <v>20089.98000000004</v>
      </c>
      <c r="G48" s="590">
        <v>0</v>
      </c>
      <c r="H48" s="590">
        <v>0</v>
      </c>
      <c r="I48" s="590">
        <v>0</v>
      </c>
      <c r="J48" s="590">
        <v>0</v>
      </c>
      <c r="K48" s="669">
        <f t="shared" si="3"/>
        <v>20089.98000000004</v>
      </c>
      <c r="L48" s="220"/>
    </row>
    <row r="49" spans="1:12" s="223" customFormat="1" ht="12">
      <c r="A49" s="220"/>
      <c r="B49" s="221"/>
      <c r="C49" s="245" t="s">
        <v>234</v>
      </c>
      <c r="D49" s="246">
        <f>D48+D44+D37+D35+D25+D16+D46</f>
        <v>12378915.699999999</v>
      </c>
      <c r="E49" s="246">
        <f>E48+E44+E37+E35+E25+E16+E46</f>
        <v>50326637.939999998</v>
      </c>
      <c r="F49" s="246">
        <f>D49+E49</f>
        <v>62705553.640000001</v>
      </c>
      <c r="G49" s="246">
        <f>G48+G46+G44+G37+G35+G25+G16</f>
        <v>39525087.93</v>
      </c>
      <c r="H49" s="246">
        <f t="shared" ref="H49:K49" si="4">H48+H46+H44+H37+H35+H25+H16</f>
        <v>32338081.049999997</v>
      </c>
      <c r="I49" s="246">
        <f t="shared" si="4"/>
        <v>32338081.049999997</v>
      </c>
      <c r="J49" s="246">
        <f t="shared" si="4"/>
        <v>32338081.049999997</v>
      </c>
      <c r="K49" s="246">
        <f t="shared" si="4"/>
        <v>30367472.59</v>
      </c>
      <c r="L49" s="220"/>
    </row>
    <row r="51" spans="1:12">
      <c r="B51" s="310" t="s">
        <v>76</v>
      </c>
      <c r="F51" s="247"/>
      <c r="G51" s="247"/>
      <c r="H51" s="247"/>
      <c r="I51" s="247"/>
      <c r="J51" s="247"/>
      <c r="K51" s="247"/>
    </row>
    <row r="53" spans="1:12">
      <c r="D53" s="247" t="str">
        <f>IF(D50=CAdmon!D37," ","ERROR")</f>
        <v xml:space="preserve"> </v>
      </c>
      <c r="E53" s="247" t="str">
        <f>IF(E50=CAdmon!E37," ","ERROR")</f>
        <v xml:space="preserve"> </v>
      </c>
      <c r="F53" s="247" t="str">
        <f>IF(F50=CAdmon!F37," ","ERROR")</f>
        <v xml:space="preserve"> </v>
      </c>
      <c r="G53" s="247"/>
      <c r="H53" s="247" t="str">
        <f>IF(H50=CAdmon!H37," ","ERROR")</f>
        <v xml:space="preserve"> </v>
      </c>
      <c r="I53" s="247"/>
      <c r="J53" s="247" t="str">
        <f>IF(J50=CAdmon!J37," ","ERROR")</f>
        <v xml:space="preserve"> </v>
      </c>
      <c r="K53" s="247" t="str">
        <f>IF(K50=CAdmon!K37," ","ERROR")</f>
        <v xml:space="preserve"> </v>
      </c>
    </row>
    <row r="54" spans="1:12">
      <c r="C54" s="224"/>
    </row>
    <row r="55" spans="1:12">
      <c r="C55" s="303" t="s">
        <v>77</v>
      </c>
      <c r="F55" s="716" t="s">
        <v>80</v>
      </c>
      <c r="G55" s="716"/>
      <c r="H55" s="716"/>
      <c r="I55" s="716"/>
      <c r="J55" s="716"/>
      <c r="K55" s="716"/>
    </row>
    <row r="56" spans="1:12">
      <c r="C56" s="303" t="s">
        <v>78</v>
      </c>
      <c r="F56" s="717" t="s">
        <v>79</v>
      </c>
      <c r="G56" s="717"/>
      <c r="H56" s="717"/>
      <c r="I56" s="717"/>
      <c r="J56" s="717"/>
      <c r="K56" s="717"/>
    </row>
  </sheetData>
  <mergeCells count="8">
    <mergeCell ref="F55:K55"/>
    <mergeCell ref="F56:K56"/>
    <mergeCell ref="K7:K8"/>
    <mergeCell ref="B1:K1"/>
    <mergeCell ref="B2:K2"/>
    <mergeCell ref="B3:K3"/>
    <mergeCell ref="B7:C9"/>
    <mergeCell ref="D7:J7"/>
  </mergeCells>
  <pageMargins left="0.7" right="0.7" top="0.44" bottom="0.75" header="0.3" footer="0.3"/>
  <pageSetup scale="71" fitToHeight="0" orientation="landscape" r:id="rId1"/>
  <ignoredErrors>
    <ignoredError sqref="F10" formula="1"/>
  </ignoredError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54"/>
  <sheetViews>
    <sheetView showGridLines="0" topLeftCell="C37" workbookViewId="0">
      <selection activeCell="G20" sqref="G20"/>
    </sheetView>
  </sheetViews>
  <sheetFormatPr baseColWidth="10" defaultColWidth="11.44140625" defaultRowHeight="11.4"/>
  <cols>
    <col min="1" max="1" width="1.5546875" style="18" customWidth="1"/>
    <col min="2" max="2" width="4.5546875" style="242" customWidth="1"/>
    <col min="3" max="3" width="60.33203125" style="198" customWidth="1"/>
    <col min="4" max="6" width="13.44140625" style="198" bestFit="1" customWidth="1"/>
    <col min="7" max="7" width="13.44140625" style="198" customWidth="1"/>
    <col min="8" max="11" width="13.44140625" style="198" bestFit="1" customWidth="1"/>
    <col min="12" max="12" width="3.33203125" style="18" customWidth="1"/>
    <col min="13" max="16384" width="11.44140625" style="198"/>
  </cols>
  <sheetData>
    <row r="1" spans="1:12" ht="18.75" customHeight="1">
      <c r="B1" s="738" t="s">
        <v>501</v>
      </c>
      <c r="C1" s="738"/>
      <c r="D1" s="738"/>
      <c r="E1" s="738"/>
      <c r="F1" s="738"/>
      <c r="G1" s="738"/>
      <c r="H1" s="738"/>
      <c r="I1" s="738"/>
      <c r="J1" s="738"/>
      <c r="K1" s="738"/>
    </row>
    <row r="2" spans="1:12" ht="18.75" customHeight="1">
      <c r="B2" s="738" t="s">
        <v>505</v>
      </c>
      <c r="C2" s="738"/>
      <c r="D2" s="738"/>
      <c r="E2" s="738"/>
      <c r="F2" s="738"/>
      <c r="G2" s="738"/>
      <c r="H2" s="738"/>
      <c r="I2" s="738"/>
      <c r="J2" s="738"/>
      <c r="K2" s="738"/>
    </row>
    <row r="3" spans="1:12" ht="18.75" customHeight="1">
      <c r="B3" s="738" t="str">
        <f>EN!B3</f>
        <v>Del 1 de Enero al 30 de Septiembre de 2015</v>
      </c>
      <c r="C3" s="738"/>
      <c r="D3" s="738"/>
      <c r="E3" s="738"/>
      <c r="F3" s="738"/>
      <c r="G3" s="738"/>
      <c r="H3" s="738"/>
      <c r="I3" s="738"/>
      <c r="J3" s="738"/>
      <c r="K3" s="738"/>
    </row>
    <row r="4" spans="1:12" s="18" customFormat="1" ht="9" customHeight="1">
      <c r="B4" s="392"/>
      <c r="C4" s="392"/>
      <c r="D4" s="392"/>
      <c r="E4" s="392"/>
      <c r="F4" s="392"/>
      <c r="G4" s="392"/>
      <c r="H4" s="392"/>
      <c r="I4" s="392"/>
      <c r="J4" s="392"/>
      <c r="K4" s="392"/>
    </row>
    <row r="5" spans="1:12" s="18" customFormat="1" ht="21.75" customHeight="1">
      <c r="C5" s="21" t="s">
        <v>3</v>
      </c>
      <c r="D5" s="56" t="s">
        <v>551</v>
      </c>
      <c r="E5" s="200"/>
      <c r="F5" s="385"/>
      <c r="G5" s="385"/>
      <c r="H5" s="385"/>
      <c r="I5" s="385"/>
      <c r="J5" s="385"/>
      <c r="K5" s="299"/>
    </row>
    <row r="6" spans="1:12" s="18" customFormat="1" ht="9" customHeight="1"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2" ht="12">
      <c r="B7" s="818" t="s">
        <v>74</v>
      </c>
      <c r="C7" s="818"/>
      <c r="D7" s="819" t="s">
        <v>228</v>
      </c>
      <c r="E7" s="819"/>
      <c r="F7" s="819"/>
      <c r="G7" s="819"/>
      <c r="H7" s="819"/>
      <c r="I7" s="819"/>
      <c r="J7" s="819"/>
      <c r="K7" s="819" t="s">
        <v>229</v>
      </c>
    </row>
    <row r="8" spans="1:12" ht="24">
      <c r="B8" s="818"/>
      <c r="C8" s="818"/>
      <c r="D8" s="389" t="s">
        <v>230</v>
      </c>
      <c r="E8" s="389" t="s">
        <v>231</v>
      </c>
      <c r="F8" s="389" t="s">
        <v>209</v>
      </c>
      <c r="G8" s="389" t="s">
        <v>446</v>
      </c>
      <c r="H8" s="389" t="s">
        <v>210</v>
      </c>
      <c r="I8" s="389" t="s">
        <v>447</v>
      </c>
      <c r="J8" s="389" t="s">
        <v>232</v>
      </c>
      <c r="K8" s="819"/>
    </row>
    <row r="9" spans="1:12" ht="12">
      <c r="B9" s="818"/>
      <c r="C9" s="818"/>
      <c r="D9" s="389">
        <v>1</v>
      </c>
      <c r="E9" s="389">
        <v>2</v>
      </c>
      <c r="F9" s="389" t="s">
        <v>233</v>
      </c>
      <c r="G9" s="389">
        <v>4</v>
      </c>
      <c r="H9" s="389">
        <v>5</v>
      </c>
      <c r="I9" s="389">
        <v>6</v>
      </c>
      <c r="J9" s="389">
        <v>7</v>
      </c>
      <c r="K9" s="563" t="s">
        <v>515</v>
      </c>
    </row>
    <row r="10" spans="1:12" ht="3" customHeight="1">
      <c r="B10" s="225"/>
      <c r="C10" s="202"/>
      <c r="D10" s="203"/>
      <c r="E10" s="203"/>
      <c r="F10" s="203"/>
      <c r="G10" s="203"/>
      <c r="H10" s="203"/>
      <c r="I10" s="203"/>
      <c r="J10" s="203"/>
      <c r="K10" s="203"/>
    </row>
    <row r="11" spans="1:12" s="227" customFormat="1" ht="12">
      <c r="A11" s="73"/>
      <c r="B11" s="826" t="s">
        <v>237</v>
      </c>
      <c r="C11" s="827"/>
      <c r="D11" s="573">
        <f>SUM(D12:D20)</f>
        <v>0</v>
      </c>
      <c r="E11" s="573">
        <f t="shared" ref="E11:K11" si="0">SUM(E12:E20)</f>
        <v>0</v>
      </c>
      <c r="F11" s="573">
        <f t="shared" si="0"/>
        <v>0</v>
      </c>
      <c r="G11" s="573">
        <f t="shared" si="0"/>
        <v>0</v>
      </c>
      <c r="H11" s="573">
        <f t="shared" si="0"/>
        <v>0</v>
      </c>
      <c r="I11" s="573">
        <f t="shared" si="0"/>
        <v>0</v>
      </c>
      <c r="J11" s="573">
        <f t="shared" si="0"/>
        <v>0</v>
      </c>
      <c r="K11" s="573">
        <f t="shared" si="0"/>
        <v>0</v>
      </c>
      <c r="L11" s="73"/>
    </row>
    <row r="12" spans="1:12" s="227" customFormat="1">
      <c r="A12" s="73"/>
      <c r="B12" s="228"/>
      <c r="C12" s="229" t="s">
        <v>238</v>
      </c>
      <c r="D12" s="253"/>
      <c r="E12" s="253"/>
      <c r="F12" s="253">
        <f>+D12+E12</f>
        <v>0</v>
      </c>
      <c r="G12" s="253"/>
      <c r="H12" s="253"/>
      <c r="I12" s="253"/>
      <c r="J12" s="253"/>
      <c r="K12" s="253">
        <f>+F12-H12</f>
        <v>0</v>
      </c>
      <c r="L12" s="73"/>
    </row>
    <row r="13" spans="1:12" s="227" customFormat="1" ht="12">
      <c r="A13" s="73"/>
      <c r="B13" s="228"/>
      <c r="C13" s="229" t="s">
        <v>239</v>
      </c>
      <c r="D13" s="230"/>
      <c r="E13" s="230"/>
      <c r="F13" s="234">
        <f t="shared" ref="F13:F29" si="1">+D13+E13</f>
        <v>0</v>
      </c>
      <c r="G13" s="230"/>
      <c r="H13" s="230"/>
      <c r="I13" s="230"/>
      <c r="J13" s="230"/>
      <c r="K13" s="230">
        <f>+F13-H13</f>
        <v>0</v>
      </c>
      <c r="L13" s="73"/>
    </row>
    <row r="14" spans="1:12" s="227" customFormat="1" ht="12">
      <c r="A14" s="73"/>
      <c r="B14" s="228"/>
      <c r="C14" s="229" t="s">
        <v>240</v>
      </c>
      <c r="D14" s="230"/>
      <c r="E14" s="230"/>
      <c r="F14" s="234">
        <f t="shared" si="1"/>
        <v>0</v>
      </c>
      <c r="G14" s="230"/>
      <c r="H14" s="230"/>
      <c r="I14" s="230"/>
      <c r="J14" s="230"/>
      <c r="K14" s="230">
        <f t="shared" ref="K14:K18" si="2">+F14-H14</f>
        <v>0</v>
      </c>
      <c r="L14" s="73"/>
    </row>
    <row r="15" spans="1:12" s="227" customFormat="1" ht="12">
      <c r="A15" s="73"/>
      <c r="B15" s="228"/>
      <c r="C15" s="229" t="s">
        <v>241</v>
      </c>
      <c r="D15" s="230"/>
      <c r="E15" s="230"/>
      <c r="F15" s="234">
        <f t="shared" si="1"/>
        <v>0</v>
      </c>
      <c r="G15" s="230"/>
      <c r="H15" s="230"/>
      <c r="I15" s="230"/>
      <c r="J15" s="230"/>
      <c r="K15" s="230">
        <f t="shared" si="2"/>
        <v>0</v>
      </c>
      <c r="L15" s="73"/>
    </row>
    <row r="16" spans="1:12" s="227" customFormat="1" ht="12">
      <c r="A16" s="73"/>
      <c r="B16" s="228"/>
      <c r="C16" s="229" t="s">
        <v>242</v>
      </c>
      <c r="D16" s="230"/>
      <c r="E16" s="230"/>
      <c r="F16" s="234">
        <f t="shared" si="1"/>
        <v>0</v>
      </c>
      <c r="G16" s="230"/>
      <c r="H16" s="230"/>
      <c r="I16" s="230"/>
      <c r="J16" s="230"/>
      <c r="K16" s="230">
        <f t="shared" si="2"/>
        <v>0</v>
      </c>
      <c r="L16" s="73"/>
    </row>
    <row r="17" spans="1:12" s="227" customFormat="1" ht="12">
      <c r="A17" s="73"/>
      <c r="B17" s="228"/>
      <c r="C17" s="229" t="s">
        <v>243</v>
      </c>
      <c r="D17" s="230"/>
      <c r="E17" s="230"/>
      <c r="F17" s="234">
        <f t="shared" si="1"/>
        <v>0</v>
      </c>
      <c r="G17" s="230"/>
      <c r="H17" s="230"/>
      <c r="I17" s="230"/>
      <c r="J17" s="230"/>
      <c r="K17" s="230">
        <f t="shared" si="2"/>
        <v>0</v>
      </c>
      <c r="L17" s="73"/>
    </row>
    <row r="18" spans="1:12" s="227" customFormat="1" ht="12">
      <c r="A18" s="73"/>
      <c r="B18" s="228"/>
      <c r="C18" s="229" t="s">
        <v>244</v>
      </c>
      <c r="D18" s="230"/>
      <c r="E18" s="230"/>
      <c r="F18" s="234">
        <f t="shared" si="1"/>
        <v>0</v>
      </c>
      <c r="G18" s="230"/>
      <c r="H18" s="230"/>
      <c r="I18" s="230"/>
      <c r="J18" s="230"/>
      <c r="K18" s="230">
        <f t="shared" si="2"/>
        <v>0</v>
      </c>
      <c r="L18" s="73"/>
    </row>
    <row r="19" spans="1:12" s="227" customFormat="1" ht="12">
      <c r="A19" s="73"/>
      <c r="B19" s="228"/>
      <c r="C19" s="229" t="s">
        <v>236</v>
      </c>
      <c r="D19" s="230"/>
      <c r="E19" s="230"/>
      <c r="F19" s="234">
        <f t="shared" si="1"/>
        <v>0</v>
      </c>
      <c r="G19" s="230"/>
      <c r="H19" s="230"/>
      <c r="I19" s="230"/>
      <c r="J19" s="230"/>
      <c r="K19" s="230">
        <f>+F19-H19</f>
        <v>0</v>
      </c>
      <c r="L19" s="73"/>
    </row>
    <row r="20" spans="1:12" s="227" customFormat="1" ht="12">
      <c r="A20" s="73"/>
      <c r="B20" s="228"/>
      <c r="C20" s="229"/>
      <c r="D20" s="230"/>
      <c r="E20" s="230"/>
      <c r="F20" s="234">
        <f t="shared" si="1"/>
        <v>0</v>
      </c>
      <c r="G20" s="230"/>
      <c r="H20" s="230"/>
      <c r="I20" s="230"/>
      <c r="J20" s="230"/>
      <c r="K20" s="230"/>
      <c r="L20" s="73"/>
    </row>
    <row r="21" spans="1:12" s="232" customFormat="1" ht="12">
      <c r="A21" s="231"/>
      <c r="B21" s="826" t="s">
        <v>245</v>
      </c>
      <c r="C21" s="827"/>
      <c r="D21" s="226">
        <f>SUM(D22:D28)</f>
        <v>12378915.699999999</v>
      </c>
      <c r="E21" s="226">
        <f t="shared" ref="E21" si="3">SUM(E22:E28)</f>
        <v>50326637.939999998</v>
      </c>
      <c r="F21" s="234">
        <f t="shared" si="1"/>
        <v>62705553.640000001</v>
      </c>
      <c r="G21" s="226">
        <f t="shared" ref="G21:I21" si="4">SUM(G22:G28)</f>
        <v>39525087.93</v>
      </c>
      <c r="H21" s="226">
        <f t="shared" si="4"/>
        <v>32338081.050000001</v>
      </c>
      <c r="I21" s="226">
        <f t="shared" si="4"/>
        <v>32338081.050000001</v>
      </c>
      <c r="J21" s="226">
        <f t="shared" ref="J21" si="5">SUM(J22:J28)</f>
        <v>32338081.050000001</v>
      </c>
      <c r="K21" s="226">
        <f>+F21-H21</f>
        <v>30367472.59</v>
      </c>
      <c r="L21" s="231"/>
    </row>
    <row r="22" spans="1:12" s="227" customFormat="1" ht="12">
      <c r="A22" s="73"/>
      <c r="B22" s="228"/>
      <c r="C22" s="229" t="s">
        <v>246</v>
      </c>
      <c r="D22" s="233"/>
      <c r="E22" s="233"/>
      <c r="F22" s="234">
        <f t="shared" si="1"/>
        <v>0</v>
      </c>
      <c r="G22" s="230"/>
      <c r="H22" s="233"/>
      <c r="I22" s="233"/>
      <c r="J22" s="233"/>
      <c r="K22" s="230">
        <f t="shared" ref="K22:K28" si="6">+F22-H22</f>
        <v>0</v>
      </c>
      <c r="L22" s="73"/>
    </row>
    <row r="23" spans="1:12" s="227" customFormat="1" ht="12">
      <c r="A23" s="73"/>
      <c r="B23" s="228"/>
      <c r="C23" s="229" t="s">
        <v>247</v>
      </c>
      <c r="D23" s="233"/>
      <c r="E23" s="233"/>
      <c r="F23" s="234">
        <f t="shared" si="1"/>
        <v>0</v>
      </c>
      <c r="G23" s="230"/>
      <c r="H23" s="233"/>
      <c r="I23" s="233"/>
      <c r="J23" s="233"/>
      <c r="K23" s="230">
        <f t="shared" si="6"/>
        <v>0</v>
      </c>
      <c r="L23" s="73"/>
    </row>
    <row r="24" spans="1:12" s="227" customFormat="1" ht="12">
      <c r="A24" s="73"/>
      <c r="B24" s="228"/>
      <c r="C24" s="229" t="s">
        <v>248</v>
      </c>
      <c r="D24" s="233"/>
      <c r="E24" s="233"/>
      <c r="F24" s="234">
        <f t="shared" si="1"/>
        <v>0</v>
      </c>
      <c r="G24" s="664"/>
      <c r="H24" s="233"/>
      <c r="I24" s="74"/>
      <c r="J24" s="233"/>
      <c r="K24" s="665">
        <f t="shared" si="6"/>
        <v>0</v>
      </c>
      <c r="L24" s="73"/>
    </row>
    <row r="25" spans="1:12" s="227" customFormat="1" ht="12">
      <c r="A25" s="73"/>
      <c r="B25" s="228"/>
      <c r="C25" s="229" t="s">
        <v>249</v>
      </c>
      <c r="D25" s="663"/>
      <c r="E25" s="233"/>
      <c r="F25" s="668">
        <f t="shared" si="1"/>
        <v>0</v>
      </c>
      <c r="G25" s="664"/>
      <c r="H25" s="233"/>
      <c r="I25" s="74"/>
      <c r="J25" s="233"/>
      <c r="K25" s="665">
        <f t="shared" si="6"/>
        <v>0</v>
      </c>
      <c r="L25" s="73"/>
    </row>
    <row r="26" spans="1:12" s="232" customFormat="1" ht="14.4">
      <c r="A26" s="231"/>
      <c r="B26" s="635"/>
      <c r="C26" s="636" t="s">
        <v>250</v>
      </c>
      <c r="D26" s="591">
        <v>12378915.699999999</v>
      </c>
      <c r="E26" s="591">
        <v>50326637.939999998</v>
      </c>
      <c r="F26" s="668">
        <f t="shared" si="1"/>
        <v>62705553.640000001</v>
      </c>
      <c r="G26" s="591">
        <v>39525087.93</v>
      </c>
      <c r="H26" s="591">
        <v>32338081.050000001</v>
      </c>
      <c r="I26" s="591">
        <v>32338081.050000001</v>
      </c>
      <c r="J26" s="591">
        <v>32338081.050000001</v>
      </c>
      <c r="K26" s="666">
        <f t="shared" si="6"/>
        <v>30367472.59</v>
      </c>
      <c r="L26" s="231"/>
    </row>
    <row r="27" spans="1:12" s="227" customFormat="1" ht="12">
      <c r="A27" s="73"/>
      <c r="B27" s="228"/>
      <c r="C27" s="229" t="s">
        <v>251</v>
      </c>
      <c r="D27" s="663"/>
      <c r="E27" s="233"/>
      <c r="F27" s="668">
        <f t="shared" si="1"/>
        <v>0</v>
      </c>
      <c r="G27" s="664"/>
      <c r="H27" s="233"/>
      <c r="I27" s="74"/>
      <c r="J27" s="233"/>
      <c r="K27" s="665">
        <f t="shared" si="6"/>
        <v>0</v>
      </c>
      <c r="L27" s="73"/>
    </row>
    <row r="28" spans="1:12" s="227" customFormat="1" ht="12">
      <c r="A28" s="73"/>
      <c r="B28" s="228"/>
      <c r="C28" s="229" t="s">
        <v>252</v>
      </c>
      <c r="D28" s="233"/>
      <c r="E28" s="233"/>
      <c r="F28" s="234">
        <f t="shared" si="1"/>
        <v>0</v>
      </c>
      <c r="G28" s="664"/>
      <c r="H28" s="233"/>
      <c r="I28" s="667"/>
      <c r="J28" s="233"/>
      <c r="K28" s="230">
        <f t="shared" si="6"/>
        <v>0</v>
      </c>
      <c r="L28" s="73"/>
    </row>
    <row r="29" spans="1:12" s="227" customFormat="1" ht="12">
      <c r="A29" s="73"/>
      <c r="B29" s="228"/>
      <c r="C29" s="229"/>
      <c r="D29" s="233"/>
      <c r="E29" s="233"/>
      <c r="F29" s="234">
        <f t="shared" si="1"/>
        <v>0</v>
      </c>
      <c r="G29" s="233"/>
      <c r="H29" s="233"/>
      <c r="I29" s="233"/>
      <c r="J29" s="233"/>
      <c r="K29" s="233"/>
      <c r="L29" s="73"/>
    </row>
    <row r="30" spans="1:12" s="232" customFormat="1" ht="12">
      <c r="A30" s="231"/>
      <c r="B30" s="826" t="s">
        <v>253</v>
      </c>
      <c r="C30" s="827"/>
      <c r="D30" s="234">
        <f>SUM(D31:D39)</f>
        <v>0</v>
      </c>
      <c r="E30" s="234">
        <f>SUM(E31:E39)</f>
        <v>0</v>
      </c>
      <c r="F30" s="234">
        <f>+D30+E30</f>
        <v>0</v>
      </c>
      <c r="G30" s="234"/>
      <c r="H30" s="234">
        <f>SUM(H31:H39)</f>
        <v>0</v>
      </c>
      <c r="I30" s="234"/>
      <c r="J30" s="234">
        <f>SUM(J31:J39)</f>
        <v>0</v>
      </c>
      <c r="K30" s="234">
        <f>+F30-H30-J30</f>
        <v>0</v>
      </c>
      <c r="L30" s="231"/>
    </row>
    <row r="31" spans="1:12" s="227" customFormat="1">
      <c r="A31" s="73"/>
      <c r="B31" s="228"/>
      <c r="C31" s="229" t="s">
        <v>254</v>
      </c>
      <c r="D31" s="235"/>
      <c r="E31" s="235"/>
      <c r="F31" s="235">
        <f t="shared" ref="F31:F39" si="7">+D31+E31</f>
        <v>0</v>
      </c>
      <c r="G31" s="235"/>
      <c r="H31" s="235"/>
      <c r="I31" s="235"/>
      <c r="J31" s="235"/>
      <c r="K31" s="235">
        <f t="shared" ref="K31:K39" si="8">+F31-H31</f>
        <v>0</v>
      </c>
      <c r="L31" s="73"/>
    </row>
    <row r="32" spans="1:12" s="227" customFormat="1">
      <c r="A32" s="73"/>
      <c r="B32" s="228"/>
      <c r="C32" s="229" t="s">
        <v>255</v>
      </c>
      <c r="D32" s="235"/>
      <c r="E32" s="235">
        <f>660673.36-660673.36</f>
        <v>0</v>
      </c>
      <c r="F32" s="235">
        <f t="shared" si="7"/>
        <v>0</v>
      </c>
      <c r="G32" s="235"/>
      <c r="H32" s="235"/>
      <c r="I32" s="235"/>
      <c r="J32" s="235"/>
      <c r="K32" s="235">
        <f>+F32-H32-J32</f>
        <v>0</v>
      </c>
      <c r="L32" s="73"/>
    </row>
    <row r="33" spans="1:12" s="227" customFormat="1">
      <c r="A33" s="73"/>
      <c r="B33" s="228"/>
      <c r="C33" s="229" t="s">
        <v>256</v>
      </c>
      <c r="D33" s="235"/>
      <c r="E33" s="235"/>
      <c r="F33" s="235">
        <f t="shared" si="7"/>
        <v>0</v>
      </c>
      <c r="G33" s="235"/>
      <c r="H33" s="235"/>
      <c r="I33" s="235"/>
      <c r="J33" s="235"/>
      <c r="K33" s="235">
        <f>+F33-H33</f>
        <v>0</v>
      </c>
      <c r="L33" s="73"/>
    </row>
    <row r="34" spans="1:12" s="227" customFormat="1">
      <c r="A34" s="73"/>
      <c r="B34" s="228"/>
      <c r="C34" s="229" t="s">
        <v>257</v>
      </c>
      <c r="D34" s="235"/>
      <c r="E34" s="235"/>
      <c r="F34" s="235">
        <f t="shared" si="7"/>
        <v>0</v>
      </c>
      <c r="G34" s="235"/>
      <c r="H34" s="235"/>
      <c r="I34" s="235"/>
      <c r="J34" s="235"/>
      <c r="K34" s="235">
        <f t="shared" si="8"/>
        <v>0</v>
      </c>
      <c r="L34" s="73"/>
    </row>
    <row r="35" spans="1:12" s="227" customFormat="1">
      <c r="A35" s="73"/>
      <c r="B35" s="228"/>
      <c r="C35" s="229" t="s">
        <v>258</v>
      </c>
      <c r="D35" s="235"/>
      <c r="E35" s="235"/>
      <c r="F35" s="235">
        <f t="shared" si="7"/>
        <v>0</v>
      </c>
      <c r="G35" s="235"/>
      <c r="H35" s="235"/>
      <c r="I35" s="235"/>
      <c r="J35" s="235"/>
      <c r="K35" s="235">
        <f t="shared" si="8"/>
        <v>0</v>
      </c>
      <c r="L35" s="73"/>
    </row>
    <row r="36" spans="1:12" s="227" customFormat="1">
      <c r="A36" s="73"/>
      <c r="B36" s="228"/>
      <c r="C36" s="229" t="s">
        <v>259</v>
      </c>
      <c r="D36" s="235"/>
      <c r="E36" s="235"/>
      <c r="F36" s="235">
        <f t="shared" si="7"/>
        <v>0</v>
      </c>
      <c r="G36" s="235"/>
      <c r="H36" s="235"/>
      <c r="I36" s="235"/>
      <c r="J36" s="235"/>
      <c r="K36" s="235">
        <f t="shared" si="8"/>
        <v>0</v>
      </c>
      <c r="L36" s="73"/>
    </row>
    <row r="37" spans="1:12" s="227" customFormat="1">
      <c r="A37" s="73"/>
      <c r="B37" s="228"/>
      <c r="C37" s="229" t="s">
        <v>260</v>
      </c>
      <c r="D37" s="235"/>
      <c r="E37" s="235"/>
      <c r="F37" s="235">
        <f t="shared" si="7"/>
        <v>0</v>
      </c>
      <c r="G37" s="235"/>
      <c r="H37" s="235"/>
      <c r="I37" s="235"/>
      <c r="J37" s="235"/>
      <c r="K37" s="235">
        <f t="shared" si="8"/>
        <v>0</v>
      </c>
      <c r="L37" s="73"/>
    </row>
    <row r="38" spans="1:12" s="227" customFormat="1">
      <c r="A38" s="73"/>
      <c r="B38" s="228"/>
      <c r="C38" s="229" t="s">
        <v>261</v>
      </c>
      <c r="D38" s="235"/>
      <c r="E38" s="235"/>
      <c r="F38" s="235">
        <f t="shared" si="7"/>
        <v>0</v>
      </c>
      <c r="G38" s="235"/>
      <c r="H38" s="235"/>
      <c r="I38" s="235"/>
      <c r="J38" s="235"/>
      <c r="K38" s="235">
        <f t="shared" si="8"/>
        <v>0</v>
      </c>
      <c r="L38" s="73"/>
    </row>
    <row r="39" spans="1:12" s="227" customFormat="1">
      <c r="A39" s="73"/>
      <c r="B39" s="228"/>
      <c r="C39" s="229" t="s">
        <v>262</v>
      </c>
      <c r="D39" s="235"/>
      <c r="E39" s="235"/>
      <c r="F39" s="235">
        <f t="shared" si="7"/>
        <v>0</v>
      </c>
      <c r="G39" s="235"/>
      <c r="H39" s="235"/>
      <c r="I39" s="235"/>
      <c r="J39" s="235"/>
      <c r="K39" s="235">
        <f t="shared" si="8"/>
        <v>0</v>
      </c>
      <c r="L39" s="73"/>
    </row>
    <row r="40" spans="1:12" s="227" customFormat="1">
      <c r="A40" s="73"/>
      <c r="B40" s="228"/>
      <c r="C40" s="229"/>
      <c r="D40" s="235"/>
      <c r="E40" s="235"/>
      <c r="F40" s="235"/>
      <c r="G40" s="235"/>
      <c r="H40" s="235"/>
      <c r="I40" s="235"/>
      <c r="J40" s="235"/>
      <c r="K40" s="235"/>
      <c r="L40" s="73"/>
    </row>
    <row r="41" spans="1:12" s="232" customFormat="1" ht="12">
      <c r="A41" s="231"/>
      <c r="B41" s="826" t="s">
        <v>263</v>
      </c>
      <c r="C41" s="827"/>
      <c r="D41" s="234">
        <f>SUM(D42:D45)</f>
        <v>0</v>
      </c>
      <c r="E41" s="234">
        <f>SUM(E42:E45)</f>
        <v>0</v>
      </c>
      <c r="F41" s="234">
        <f>+D41+E41</f>
        <v>0</v>
      </c>
      <c r="G41" s="234"/>
      <c r="H41" s="234">
        <f t="shared" ref="H41:J41" si="9">SUM(H42:H45)</f>
        <v>0</v>
      </c>
      <c r="I41" s="234"/>
      <c r="J41" s="234">
        <f t="shared" si="9"/>
        <v>0</v>
      </c>
      <c r="K41" s="234">
        <f>+F41-H41</f>
        <v>0</v>
      </c>
      <c r="L41" s="231"/>
    </row>
    <row r="42" spans="1:12" s="227" customFormat="1">
      <c r="A42" s="73"/>
      <c r="B42" s="228"/>
      <c r="C42" s="229" t="s">
        <v>264</v>
      </c>
      <c r="D42" s="235"/>
      <c r="E42" s="235"/>
      <c r="F42" s="235">
        <f t="shared" ref="F42:F45" si="10">+D42+E42</f>
        <v>0</v>
      </c>
      <c r="G42" s="235"/>
      <c r="H42" s="235"/>
      <c r="I42" s="235"/>
      <c r="J42" s="235"/>
      <c r="K42" s="235">
        <f t="shared" ref="K42:K45" si="11">+F42-H42</f>
        <v>0</v>
      </c>
      <c r="L42" s="73"/>
    </row>
    <row r="43" spans="1:12" s="227" customFormat="1" ht="22.8">
      <c r="A43" s="73"/>
      <c r="B43" s="228"/>
      <c r="C43" s="229" t="s">
        <v>265</v>
      </c>
      <c r="D43" s="235"/>
      <c r="E43" s="235"/>
      <c r="F43" s="235">
        <f t="shared" si="10"/>
        <v>0</v>
      </c>
      <c r="G43" s="235"/>
      <c r="H43" s="235"/>
      <c r="I43" s="235"/>
      <c r="J43" s="235"/>
      <c r="K43" s="235">
        <f t="shared" si="11"/>
        <v>0</v>
      </c>
      <c r="L43" s="73"/>
    </row>
    <row r="44" spans="1:12" s="227" customFormat="1">
      <c r="A44" s="73"/>
      <c r="B44" s="228"/>
      <c r="C44" s="229" t="s">
        <v>266</v>
      </c>
      <c r="D44" s="235"/>
      <c r="E44" s="235"/>
      <c r="F44" s="235">
        <f t="shared" si="10"/>
        <v>0</v>
      </c>
      <c r="G44" s="235"/>
      <c r="H44" s="235"/>
      <c r="I44" s="235"/>
      <c r="J44" s="235"/>
      <c r="K44" s="235">
        <f t="shared" si="11"/>
        <v>0</v>
      </c>
      <c r="L44" s="73"/>
    </row>
    <row r="45" spans="1:12" s="227" customFormat="1">
      <c r="A45" s="73"/>
      <c r="B45" s="228"/>
      <c r="C45" s="229" t="s">
        <v>267</v>
      </c>
      <c r="D45" s="235"/>
      <c r="E45" s="235"/>
      <c r="F45" s="235">
        <f t="shared" si="10"/>
        <v>0</v>
      </c>
      <c r="G45" s="235"/>
      <c r="H45" s="235"/>
      <c r="I45" s="235"/>
      <c r="J45" s="235"/>
      <c r="K45" s="235">
        <f t="shared" si="11"/>
        <v>0</v>
      </c>
      <c r="L45" s="73"/>
    </row>
    <row r="46" spans="1:12" s="227" customFormat="1">
      <c r="A46" s="73"/>
      <c r="B46" s="236"/>
      <c r="C46" s="237"/>
      <c r="D46" s="238"/>
      <c r="E46" s="238"/>
      <c r="F46" s="238"/>
      <c r="G46" s="238"/>
      <c r="H46" s="238"/>
      <c r="I46" s="238"/>
      <c r="J46" s="238"/>
      <c r="K46" s="238"/>
      <c r="L46" s="73"/>
    </row>
    <row r="47" spans="1:12" s="232" customFormat="1" ht="14.25" customHeight="1">
      <c r="A47" s="231"/>
      <c r="B47" s="239"/>
      <c r="C47" s="240" t="s">
        <v>234</v>
      </c>
      <c r="D47" s="241">
        <f>+D11+D21+D30+D41</f>
        <v>12378915.699999999</v>
      </c>
      <c r="E47" s="241">
        <f t="shared" ref="E47:K47" si="12">+E11+E21+E30+E41</f>
        <v>50326637.939999998</v>
      </c>
      <c r="F47" s="241">
        <f t="shared" si="12"/>
        <v>62705553.640000001</v>
      </c>
      <c r="G47" s="241">
        <f t="shared" si="12"/>
        <v>39525087.93</v>
      </c>
      <c r="H47" s="241">
        <f t="shared" si="12"/>
        <v>32338081.050000001</v>
      </c>
      <c r="I47" s="241">
        <f t="shared" si="12"/>
        <v>32338081.050000001</v>
      </c>
      <c r="J47" s="241">
        <f t="shared" si="12"/>
        <v>32338081.050000001</v>
      </c>
      <c r="K47" s="241">
        <f t="shared" si="12"/>
        <v>30367472.59</v>
      </c>
      <c r="L47" s="231"/>
    </row>
    <row r="49" spans="2:11" ht="12">
      <c r="B49" s="310" t="s">
        <v>76</v>
      </c>
      <c r="F49" s="243" t="str">
        <f>IF(F47=CAdmon!F22," ","ERROR")</f>
        <v xml:space="preserve"> </v>
      </c>
      <c r="G49" s="243"/>
      <c r="H49" s="243" t="str">
        <f>IF(H47=CAdmon!H22," ","ERROR")</f>
        <v xml:space="preserve"> </v>
      </c>
      <c r="I49" s="243"/>
      <c r="J49" s="243" t="str">
        <f>IF(J47=CAdmon!J22," ","ERROR")</f>
        <v xml:space="preserve"> </v>
      </c>
      <c r="K49" s="243" t="str">
        <f>IF(K47=CAdmon!K22," ","ERROR")</f>
        <v xml:space="preserve"> </v>
      </c>
    </row>
    <row r="52" spans="2:11">
      <c r="C52" s="224"/>
    </row>
    <row r="53" spans="2:11">
      <c r="C53" s="303" t="s">
        <v>77</v>
      </c>
      <c r="F53" s="716" t="s">
        <v>80</v>
      </c>
      <c r="G53" s="716"/>
      <c r="H53" s="716"/>
      <c r="I53" s="716"/>
      <c r="J53" s="716"/>
      <c r="K53" s="716"/>
    </row>
    <row r="54" spans="2:11">
      <c r="C54" s="303" t="s">
        <v>78</v>
      </c>
      <c r="F54" s="717" t="s">
        <v>79</v>
      </c>
      <c r="G54" s="717"/>
      <c r="H54" s="717"/>
      <c r="I54" s="717"/>
      <c r="J54" s="717"/>
      <c r="K54" s="717"/>
    </row>
  </sheetData>
  <mergeCells count="12">
    <mergeCell ref="F54:K54"/>
    <mergeCell ref="F53:K53"/>
    <mergeCell ref="B11:C11"/>
    <mergeCell ref="B21:C21"/>
    <mergeCell ref="B30:C30"/>
    <mergeCell ref="B41:C41"/>
    <mergeCell ref="B7:C9"/>
    <mergeCell ref="D7:J7"/>
    <mergeCell ref="K7:K8"/>
    <mergeCell ref="B1:K1"/>
    <mergeCell ref="B2:K2"/>
    <mergeCell ref="B3:K3"/>
  </mergeCells>
  <pageMargins left="0.7" right="0.7" top="0.38" bottom="0.75" header="0.3" footer="0.3"/>
  <pageSetup scale="69" orientation="landscape" r:id="rId1"/>
  <ignoredErrors>
    <ignoredError sqref="F30:F39 F41:F45" formula="1"/>
  </ignoredError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40"/>
  <sheetViews>
    <sheetView showGridLines="0" workbookViewId="0">
      <selection activeCell="B3" sqref="B3:I3"/>
    </sheetView>
  </sheetViews>
  <sheetFormatPr baseColWidth="10" defaultColWidth="11.44140625" defaultRowHeight="11.4"/>
  <cols>
    <col min="1" max="1" width="3" style="198" customWidth="1"/>
    <col min="2" max="2" width="18.5546875" style="198" customWidth="1"/>
    <col min="3" max="3" width="19" style="198" customWidth="1"/>
    <col min="4" max="7" width="11.44140625" style="198"/>
    <col min="8" max="8" width="13.44140625" style="198" customWidth="1"/>
    <col min="9" max="9" width="10" style="198" customWidth="1"/>
    <col min="10" max="16384" width="11.44140625" style="198"/>
  </cols>
  <sheetData>
    <row r="1" spans="1:9" ht="17.25" customHeight="1">
      <c r="A1" s="18"/>
      <c r="B1" s="738" t="s">
        <v>501</v>
      </c>
      <c r="C1" s="738"/>
      <c r="D1" s="738"/>
      <c r="E1" s="738"/>
      <c r="F1" s="738"/>
      <c r="G1" s="738"/>
      <c r="H1" s="738"/>
      <c r="I1" s="738"/>
    </row>
    <row r="2" spans="1:9" ht="17.25" customHeight="1">
      <c r="A2" s="18"/>
      <c r="B2" s="738" t="s">
        <v>506</v>
      </c>
      <c r="C2" s="738"/>
      <c r="D2" s="738"/>
      <c r="E2" s="738"/>
      <c r="F2" s="738"/>
      <c r="G2" s="738"/>
      <c r="H2" s="738"/>
      <c r="I2" s="738"/>
    </row>
    <row r="3" spans="1:9" ht="17.25" customHeight="1">
      <c r="A3" s="18"/>
      <c r="B3" s="738" t="str">
        <f>IPF!A3</f>
        <v>Del 1 de Enero al 30 de Septiembre de 2015</v>
      </c>
      <c r="C3" s="738"/>
      <c r="D3" s="738"/>
      <c r="E3" s="738"/>
      <c r="F3" s="738"/>
      <c r="G3" s="738"/>
      <c r="H3" s="738"/>
      <c r="I3" s="738"/>
    </row>
    <row r="4" spans="1:9">
      <c r="A4" s="18"/>
      <c r="B4" s="18"/>
      <c r="C4" s="18"/>
      <c r="D4" s="18"/>
      <c r="E4" s="18"/>
      <c r="F4" s="18"/>
      <c r="G4" s="18"/>
      <c r="H4" s="18"/>
      <c r="I4" s="18"/>
    </row>
    <row r="5" spans="1:9" ht="12">
      <c r="A5" s="18"/>
      <c r="B5" s="18"/>
      <c r="C5" s="18"/>
      <c r="D5" s="21" t="s">
        <v>3</v>
      </c>
      <c r="E5" s="321"/>
      <c r="F5" s="200"/>
      <c r="G5" s="385"/>
      <c r="H5" s="385"/>
      <c r="I5" s="385"/>
    </row>
    <row r="6" spans="1:9">
      <c r="A6" s="18"/>
      <c r="B6" s="18"/>
      <c r="C6" s="18"/>
      <c r="D6" s="18"/>
      <c r="E6" s="18"/>
      <c r="F6" s="18"/>
      <c r="G6" s="18"/>
      <c r="H6" s="18"/>
      <c r="I6" s="18"/>
    </row>
    <row r="7" spans="1:9" ht="12">
      <c r="A7" s="18"/>
      <c r="B7" s="836" t="s">
        <v>450</v>
      </c>
      <c r="C7" s="836"/>
      <c r="D7" s="836" t="s">
        <v>451</v>
      </c>
      <c r="E7" s="836"/>
      <c r="F7" s="836" t="s">
        <v>452</v>
      </c>
      <c r="G7" s="836"/>
      <c r="H7" s="836" t="s">
        <v>453</v>
      </c>
      <c r="I7" s="836"/>
    </row>
    <row r="8" spans="1:9" ht="12">
      <c r="A8" s="18"/>
      <c r="B8" s="836"/>
      <c r="C8" s="836"/>
      <c r="D8" s="836" t="s">
        <v>454</v>
      </c>
      <c r="E8" s="836"/>
      <c r="F8" s="836" t="s">
        <v>455</v>
      </c>
      <c r="G8" s="836"/>
      <c r="H8" s="836" t="s">
        <v>456</v>
      </c>
      <c r="I8" s="836"/>
    </row>
    <row r="9" spans="1:9" ht="12">
      <c r="A9" s="18"/>
      <c r="B9" s="834" t="s">
        <v>457</v>
      </c>
      <c r="C9" s="738"/>
      <c r="D9" s="738"/>
      <c r="E9" s="738"/>
      <c r="F9" s="738"/>
      <c r="G9" s="738"/>
      <c r="H9" s="738"/>
      <c r="I9" s="835"/>
    </row>
    <row r="10" spans="1:9">
      <c r="A10" s="18"/>
      <c r="B10" s="828"/>
      <c r="C10" s="828"/>
      <c r="D10" s="828"/>
      <c r="E10" s="828"/>
      <c r="F10" s="828"/>
      <c r="G10" s="828"/>
      <c r="H10" s="832">
        <f>+D10-F10</f>
        <v>0</v>
      </c>
      <c r="I10" s="833"/>
    </row>
    <row r="11" spans="1:9">
      <c r="A11" s="18"/>
      <c r="B11" s="828"/>
      <c r="C11" s="828"/>
      <c r="D11" s="829"/>
      <c r="E11" s="829"/>
      <c r="F11" s="829"/>
      <c r="G11" s="829"/>
      <c r="H11" s="832">
        <f t="shared" ref="H11:H19" si="0">+D11-F11</f>
        <v>0</v>
      </c>
      <c r="I11" s="833"/>
    </row>
    <row r="12" spans="1:9">
      <c r="A12" s="18"/>
      <c r="B12" s="828"/>
      <c r="C12" s="828"/>
      <c r="D12" s="829"/>
      <c r="E12" s="829"/>
      <c r="F12" s="829"/>
      <c r="G12" s="829"/>
      <c r="H12" s="832">
        <f t="shared" si="0"/>
        <v>0</v>
      </c>
      <c r="I12" s="833"/>
    </row>
    <row r="13" spans="1:9">
      <c r="A13" s="18"/>
      <c r="B13" s="828"/>
      <c r="C13" s="828"/>
      <c r="D13" s="829"/>
      <c r="E13" s="829"/>
      <c r="F13" s="829"/>
      <c r="G13" s="829"/>
      <c r="H13" s="832">
        <f t="shared" si="0"/>
        <v>0</v>
      </c>
      <c r="I13" s="833"/>
    </row>
    <row r="14" spans="1:9">
      <c r="A14" s="18"/>
      <c r="B14" s="828"/>
      <c r="C14" s="828"/>
      <c r="D14" s="829"/>
      <c r="E14" s="829"/>
      <c r="F14" s="829"/>
      <c r="G14" s="829"/>
      <c r="H14" s="832">
        <f t="shared" si="0"/>
        <v>0</v>
      </c>
      <c r="I14" s="833"/>
    </row>
    <row r="15" spans="1:9">
      <c r="A15" s="18"/>
      <c r="B15" s="828"/>
      <c r="C15" s="828"/>
      <c r="D15" s="829"/>
      <c r="E15" s="829"/>
      <c r="F15" s="829"/>
      <c r="G15" s="829"/>
      <c r="H15" s="832">
        <f t="shared" si="0"/>
        <v>0</v>
      </c>
      <c r="I15" s="833"/>
    </row>
    <row r="16" spans="1:9">
      <c r="A16" s="18"/>
      <c r="B16" s="828"/>
      <c r="C16" s="828"/>
      <c r="D16" s="829"/>
      <c r="E16" s="829"/>
      <c r="F16" s="829"/>
      <c r="G16" s="829"/>
      <c r="H16" s="832">
        <f t="shared" si="0"/>
        <v>0</v>
      </c>
      <c r="I16" s="833"/>
    </row>
    <row r="17" spans="1:9">
      <c r="A17" s="18"/>
      <c r="B17" s="828"/>
      <c r="C17" s="828"/>
      <c r="D17" s="829"/>
      <c r="E17" s="829"/>
      <c r="F17" s="829"/>
      <c r="G17" s="829"/>
      <c r="H17" s="832">
        <f t="shared" si="0"/>
        <v>0</v>
      </c>
      <c r="I17" s="833"/>
    </row>
    <row r="18" spans="1:9">
      <c r="A18" s="18"/>
      <c r="B18" s="828"/>
      <c r="C18" s="828"/>
      <c r="D18" s="829"/>
      <c r="E18" s="829"/>
      <c r="F18" s="829"/>
      <c r="G18" s="829"/>
      <c r="H18" s="832">
        <f t="shared" si="0"/>
        <v>0</v>
      </c>
      <c r="I18" s="833"/>
    </row>
    <row r="19" spans="1:9">
      <c r="A19" s="18"/>
      <c r="B19" s="828" t="s">
        <v>458</v>
      </c>
      <c r="C19" s="828"/>
      <c r="D19" s="829">
        <f>SUM(D10:E18)</f>
        <v>0</v>
      </c>
      <c r="E19" s="829"/>
      <c r="F19" s="829">
        <f>SUM(F10:G18)</f>
        <v>0</v>
      </c>
      <c r="G19" s="829"/>
      <c r="H19" s="832">
        <f t="shared" si="0"/>
        <v>0</v>
      </c>
      <c r="I19" s="833"/>
    </row>
    <row r="20" spans="1:9">
      <c r="A20" s="18"/>
      <c r="B20" s="828"/>
      <c r="C20" s="828"/>
      <c r="D20" s="828"/>
      <c r="E20" s="828"/>
      <c r="F20" s="828"/>
      <c r="G20" s="828"/>
      <c r="H20" s="828"/>
      <c r="I20" s="828"/>
    </row>
    <row r="21" spans="1:9" ht="12">
      <c r="A21" s="18"/>
      <c r="B21" s="834" t="s">
        <v>459</v>
      </c>
      <c r="C21" s="738"/>
      <c r="D21" s="738"/>
      <c r="E21" s="738"/>
      <c r="F21" s="738"/>
      <c r="G21" s="738"/>
      <c r="H21" s="738"/>
      <c r="I21" s="835"/>
    </row>
    <row r="22" spans="1:9">
      <c r="A22" s="18"/>
      <c r="B22" s="828"/>
      <c r="C22" s="828"/>
      <c r="D22" s="828"/>
      <c r="E22" s="828"/>
      <c r="F22" s="828"/>
      <c r="G22" s="828"/>
      <c r="H22" s="828"/>
      <c r="I22" s="828"/>
    </row>
    <row r="23" spans="1:9">
      <c r="A23" s="18"/>
      <c r="B23" s="828"/>
      <c r="C23" s="828"/>
      <c r="D23" s="829"/>
      <c r="E23" s="829"/>
      <c r="F23" s="829"/>
      <c r="G23" s="829"/>
      <c r="H23" s="832">
        <f>+D23-F23</f>
        <v>0</v>
      </c>
      <c r="I23" s="833"/>
    </row>
    <row r="24" spans="1:9">
      <c r="A24" s="18"/>
      <c r="B24" s="828"/>
      <c r="C24" s="828"/>
      <c r="D24" s="829"/>
      <c r="E24" s="829"/>
      <c r="F24" s="829"/>
      <c r="G24" s="829"/>
      <c r="H24" s="832">
        <f>+D24-F24</f>
        <v>0</v>
      </c>
      <c r="I24" s="833"/>
    </row>
    <row r="25" spans="1:9">
      <c r="A25" s="18"/>
      <c r="B25" s="828"/>
      <c r="C25" s="828"/>
      <c r="D25" s="829"/>
      <c r="E25" s="829"/>
      <c r="F25" s="829"/>
      <c r="G25" s="829"/>
      <c r="H25" s="832">
        <f t="shared" ref="H25:H30" si="1">+D25-F25</f>
        <v>0</v>
      </c>
      <c r="I25" s="833"/>
    </row>
    <row r="26" spans="1:9">
      <c r="A26" s="18"/>
      <c r="B26" s="828"/>
      <c r="C26" s="828"/>
      <c r="D26" s="829"/>
      <c r="E26" s="829"/>
      <c r="F26" s="829"/>
      <c r="G26" s="829"/>
      <c r="H26" s="832">
        <f t="shared" si="1"/>
        <v>0</v>
      </c>
      <c r="I26" s="833"/>
    </row>
    <row r="27" spans="1:9">
      <c r="A27" s="18"/>
      <c r="B27" s="828"/>
      <c r="C27" s="828"/>
      <c r="D27" s="829"/>
      <c r="E27" s="829"/>
      <c r="F27" s="829"/>
      <c r="G27" s="829"/>
      <c r="H27" s="832">
        <f t="shared" si="1"/>
        <v>0</v>
      </c>
      <c r="I27" s="833"/>
    </row>
    <row r="28" spans="1:9">
      <c r="A28" s="18"/>
      <c r="B28" s="828"/>
      <c r="C28" s="828"/>
      <c r="D28" s="829"/>
      <c r="E28" s="829"/>
      <c r="F28" s="829"/>
      <c r="G28" s="829"/>
      <c r="H28" s="832">
        <f t="shared" si="1"/>
        <v>0</v>
      </c>
      <c r="I28" s="833"/>
    </row>
    <row r="29" spans="1:9">
      <c r="A29" s="18"/>
      <c r="B29" s="828"/>
      <c r="C29" s="828"/>
      <c r="D29" s="829"/>
      <c r="E29" s="829"/>
      <c r="F29" s="829"/>
      <c r="G29" s="829"/>
      <c r="H29" s="832">
        <f t="shared" si="1"/>
        <v>0</v>
      </c>
      <c r="I29" s="833"/>
    </row>
    <row r="30" spans="1:9">
      <c r="A30" s="18"/>
      <c r="B30" s="828"/>
      <c r="C30" s="828"/>
      <c r="D30" s="829"/>
      <c r="E30" s="829"/>
      <c r="F30" s="829"/>
      <c r="G30" s="829"/>
      <c r="H30" s="832">
        <f t="shared" si="1"/>
        <v>0</v>
      </c>
      <c r="I30" s="833"/>
    </row>
    <row r="31" spans="1:9">
      <c r="A31" s="18"/>
      <c r="B31" s="828" t="s">
        <v>460</v>
      </c>
      <c r="C31" s="828"/>
      <c r="D31" s="829">
        <f>SUM(D22:E30)</f>
        <v>0</v>
      </c>
      <c r="E31" s="829"/>
      <c r="F31" s="829">
        <f>SUM(F22:G30)</f>
        <v>0</v>
      </c>
      <c r="G31" s="829"/>
      <c r="H31" s="829">
        <f>+D31-F31</f>
        <v>0</v>
      </c>
      <c r="I31" s="829"/>
    </row>
    <row r="32" spans="1:9">
      <c r="A32" s="18"/>
      <c r="B32" s="828"/>
      <c r="C32" s="828"/>
      <c r="D32" s="829"/>
      <c r="E32" s="829"/>
      <c r="F32" s="829"/>
      <c r="G32" s="829"/>
      <c r="H32" s="829"/>
      <c r="I32" s="829"/>
    </row>
    <row r="33" spans="1:9">
      <c r="A33" s="18"/>
      <c r="B33" s="830" t="s">
        <v>138</v>
      </c>
      <c r="C33" s="831"/>
      <c r="D33" s="832">
        <f>+D19+D31</f>
        <v>0</v>
      </c>
      <c r="E33" s="833"/>
      <c r="F33" s="832">
        <f>+F19+F31</f>
        <v>0</v>
      </c>
      <c r="G33" s="833"/>
      <c r="H33" s="832">
        <f>+H19+H31</f>
        <v>0</v>
      </c>
      <c r="I33" s="833"/>
    </row>
    <row r="34" spans="1:9">
      <c r="A34" s="18"/>
      <c r="B34" s="18"/>
      <c r="C34" s="18"/>
      <c r="D34" s="18"/>
      <c r="E34" s="18"/>
      <c r="F34" s="18"/>
      <c r="G34" s="18"/>
      <c r="H34" s="18"/>
      <c r="I34" s="18"/>
    </row>
    <row r="35" spans="1:9">
      <c r="B35" s="310" t="s">
        <v>76</v>
      </c>
    </row>
    <row r="36" spans="1:9">
      <c r="B36" s="310"/>
    </row>
    <row r="37" spans="1:9">
      <c r="B37" s="310"/>
    </row>
    <row r="38" spans="1:9">
      <c r="B38" s="224"/>
      <c r="C38" s="224"/>
      <c r="D38" s="224"/>
      <c r="F38" s="224"/>
      <c r="G38" s="224"/>
      <c r="H38" s="224"/>
      <c r="I38" s="224"/>
    </row>
    <row r="39" spans="1:9">
      <c r="B39" s="716" t="s">
        <v>77</v>
      </c>
      <c r="C39" s="716"/>
      <c r="D39" s="716"/>
      <c r="F39" s="716" t="s">
        <v>80</v>
      </c>
      <c r="G39" s="716"/>
      <c r="H39" s="716"/>
      <c r="I39" s="716"/>
    </row>
    <row r="40" spans="1:9">
      <c r="B40" s="717" t="s">
        <v>78</v>
      </c>
      <c r="C40" s="717"/>
      <c r="D40" s="717"/>
      <c r="F40" s="717" t="s">
        <v>79</v>
      </c>
      <c r="G40" s="717"/>
      <c r="H40" s="717"/>
      <c r="I40" s="717"/>
    </row>
  </sheetData>
  <mergeCells count="109">
    <mergeCell ref="B1:I1"/>
    <mergeCell ref="B2:I2"/>
    <mergeCell ref="B3:I3"/>
    <mergeCell ref="B7:C7"/>
    <mergeCell ref="D7:E7"/>
    <mergeCell ref="F7:G7"/>
    <mergeCell ref="H7:I7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39:D39"/>
    <mergeCell ref="B40:D40"/>
    <mergeCell ref="F39:I39"/>
    <mergeCell ref="F40:I40"/>
    <mergeCell ref="B32:C32"/>
    <mergeCell ref="D32:E32"/>
    <mergeCell ref="F32:G32"/>
    <mergeCell ref="H32:I32"/>
    <mergeCell ref="B33:C33"/>
    <mergeCell ref="D33:E33"/>
    <mergeCell ref="F33:G33"/>
    <mergeCell ref="H33:I33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43"/>
  <sheetViews>
    <sheetView showGridLines="0" workbookViewId="0">
      <selection activeCell="A4" sqref="A4"/>
    </sheetView>
  </sheetViews>
  <sheetFormatPr baseColWidth="10" defaultColWidth="11.44140625" defaultRowHeight="11.4"/>
  <cols>
    <col min="1" max="1" width="47.88671875" style="198" customWidth="1"/>
    <col min="2" max="2" width="2" style="198" customWidth="1"/>
    <col min="3" max="3" width="24.88671875" style="198" customWidth="1"/>
    <col min="4" max="4" width="25.5546875" style="198" customWidth="1"/>
    <col min="5" max="16384" width="11.44140625" style="198"/>
  </cols>
  <sheetData>
    <row r="1" spans="1:4" ht="18" customHeight="1">
      <c r="A1" s="837" t="s">
        <v>501</v>
      </c>
      <c r="B1" s="838"/>
      <c r="C1" s="838"/>
      <c r="D1" s="839"/>
    </row>
    <row r="2" spans="1:4" ht="18" customHeight="1">
      <c r="A2" s="834" t="s">
        <v>507</v>
      </c>
      <c r="B2" s="738"/>
      <c r="C2" s="738"/>
      <c r="D2" s="835"/>
    </row>
    <row r="3" spans="1:4" ht="18" customHeight="1">
      <c r="A3" s="840" t="str">
        <f>IPF!A3</f>
        <v>Del 1 de Enero al 30 de Septiembre de 2015</v>
      </c>
      <c r="B3" s="841"/>
      <c r="C3" s="841"/>
      <c r="D3" s="842"/>
    </row>
    <row r="4" spans="1:4">
      <c r="A4" s="18"/>
      <c r="B4" s="18"/>
      <c r="C4" s="18"/>
    </row>
    <row r="5" spans="1:4" ht="12">
      <c r="A5" s="21" t="s">
        <v>3</v>
      </c>
      <c r="B5" s="321"/>
      <c r="C5" s="200"/>
      <c r="D5" s="385"/>
    </row>
    <row r="6" spans="1:4">
      <c r="A6" s="18"/>
      <c r="B6" s="18"/>
      <c r="C6" s="18"/>
    </row>
    <row r="7" spans="1:4" ht="12">
      <c r="A7" s="497" t="s">
        <v>450</v>
      </c>
      <c r="B7" s="497"/>
      <c r="C7" s="497" t="s">
        <v>210</v>
      </c>
      <c r="D7" s="497" t="s">
        <v>232</v>
      </c>
    </row>
    <row r="8" spans="1:4" ht="12">
      <c r="A8" s="843" t="s">
        <v>457</v>
      </c>
      <c r="B8" s="844"/>
      <c r="C8" s="845"/>
      <c r="D8" s="846"/>
    </row>
    <row r="9" spans="1:4">
      <c r="A9" s="498"/>
      <c r="B9" s="496"/>
      <c r="C9" s="498"/>
      <c r="D9" s="499"/>
    </row>
    <row r="10" spans="1:4">
      <c r="A10" s="498"/>
      <c r="B10" s="496"/>
      <c r="C10" s="498"/>
      <c r="D10" s="499"/>
    </row>
    <row r="11" spans="1:4">
      <c r="A11" s="498"/>
      <c r="B11" s="496"/>
      <c r="C11" s="498"/>
      <c r="D11" s="499"/>
    </row>
    <row r="12" spans="1:4">
      <c r="A12" s="498"/>
      <c r="B12" s="496"/>
      <c r="C12" s="498"/>
      <c r="D12" s="499"/>
    </row>
    <row r="13" spans="1:4">
      <c r="A13" s="498"/>
      <c r="B13" s="496"/>
      <c r="C13" s="498"/>
      <c r="D13" s="499"/>
    </row>
    <row r="14" spans="1:4">
      <c r="A14" s="498"/>
      <c r="B14" s="496"/>
      <c r="C14" s="498"/>
      <c r="D14" s="499"/>
    </row>
    <row r="15" spans="1:4">
      <c r="A15" s="498"/>
      <c r="B15" s="496"/>
      <c r="C15" s="498"/>
      <c r="D15" s="499"/>
    </row>
    <row r="16" spans="1:4">
      <c r="A16" s="498"/>
      <c r="B16" s="496"/>
      <c r="C16" s="498"/>
      <c r="D16" s="499"/>
    </row>
    <row r="17" spans="1:4">
      <c r="A17" s="498"/>
      <c r="B17" s="496"/>
      <c r="C17" s="498"/>
      <c r="D17" s="499"/>
    </row>
    <row r="18" spans="1:4">
      <c r="A18" s="498"/>
      <c r="B18" s="496"/>
      <c r="C18" s="498"/>
      <c r="D18" s="499"/>
    </row>
    <row r="19" spans="1:4">
      <c r="A19" s="500" t="s">
        <v>461</v>
      </c>
      <c r="B19" s="26"/>
      <c r="C19" s="498">
        <f>SUM(C9:C18)</f>
        <v>0</v>
      </c>
      <c r="D19" s="498">
        <f>SUM(D9:D18)</f>
        <v>0</v>
      </c>
    </row>
    <row r="20" spans="1:4">
      <c r="A20" s="498"/>
      <c r="B20" s="496"/>
      <c r="C20" s="498"/>
      <c r="D20" s="499"/>
    </row>
    <row r="21" spans="1:4" ht="12">
      <c r="A21" s="843" t="s">
        <v>459</v>
      </c>
      <c r="B21" s="847"/>
      <c r="C21" s="845"/>
      <c r="D21" s="846"/>
    </row>
    <row r="22" spans="1:4">
      <c r="A22" s="498"/>
      <c r="B22" s="496"/>
      <c r="C22" s="498"/>
      <c r="D22" s="499"/>
    </row>
    <row r="23" spans="1:4">
      <c r="A23" s="498"/>
      <c r="B23" s="496"/>
      <c r="C23" s="498"/>
      <c r="D23" s="499"/>
    </row>
    <row r="24" spans="1:4">
      <c r="A24" s="498"/>
      <c r="B24" s="496"/>
      <c r="C24" s="498"/>
      <c r="D24" s="499"/>
    </row>
    <row r="25" spans="1:4">
      <c r="A25" s="498"/>
      <c r="B25" s="496"/>
      <c r="C25" s="498"/>
      <c r="D25" s="499"/>
    </row>
    <row r="26" spans="1:4">
      <c r="A26" s="498"/>
      <c r="B26" s="496"/>
      <c r="C26" s="498"/>
      <c r="D26" s="499"/>
    </row>
    <row r="27" spans="1:4">
      <c r="A27" s="498"/>
      <c r="B27" s="496"/>
      <c r="C27" s="498"/>
      <c r="D27" s="499"/>
    </row>
    <row r="28" spans="1:4">
      <c r="A28" s="498"/>
      <c r="B28" s="496"/>
      <c r="C28" s="498"/>
      <c r="D28" s="499"/>
    </row>
    <row r="29" spans="1:4">
      <c r="A29" s="498"/>
      <c r="B29" s="496"/>
      <c r="C29" s="498"/>
      <c r="D29" s="499"/>
    </row>
    <row r="30" spans="1:4">
      <c r="A30" s="498"/>
      <c r="B30" s="496"/>
      <c r="C30" s="498"/>
      <c r="D30" s="499"/>
    </row>
    <row r="31" spans="1:4">
      <c r="A31" s="498"/>
      <c r="B31" s="496"/>
      <c r="C31" s="498"/>
      <c r="D31" s="499"/>
    </row>
    <row r="32" spans="1:4">
      <c r="A32" s="498"/>
      <c r="B32" s="496"/>
      <c r="C32" s="498"/>
      <c r="D32" s="499"/>
    </row>
    <row r="33" spans="1:4">
      <c r="A33" s="498"/>
      <c r="B33" s="496"/>
      <c r="C33" s="498"/>
      <c r="D33" s="499"/>
    </row>
    <row r="34" spans="1:4">
      <c r="A34" s="500" t="s">
        <v>462</v>
      </c>
      <c r="B34" s="26"/>
      <c r="C34" s="498">
        <f>SUM(C22:C33)</f>
        <v>0</v>
      </c>
      <c r="D34" s="498">
        <f>SUM(D22:D33)</f>
        <v>0</v>
      </c>
    </row>
    <row r="35" spans="1:4">
      <c r="A35" s="498"/>
      <c r="B35" s="496"/>
      <c r="C35" s="498"/>
      <c r="D35" s="499"/>
    </row>
    <row r="36" spans="1:4">
      <c r="A36" s="500" t="s">
        <v>138</v>
      </c>
      <c r="B36" s="508"/>
      <c r="C36" s="501">
        <f>+C19+C34</f>
        <v>0</v>
      </c>
      <c r="D36" s="501">
        <f>+D19+D34</f>
        <v>0</v>
      </c>
    </row>
    <row r="38" spans="1:4">
      <c r="A38" s="310" t="s">
        <v>76</v>
      </c>
    </row>
    <row r="39" spans="1:4">
      <c r="A39" s="310"/>
    </row>
    <row r="40" spans="1:4">
      <c r="A40" s="310"/>
    </row>
    <row r="41" spans="1:4">
      <c r="A41" s="224"/>
      <c r="B41" s="326"/>
      <c r="C41" s="334"/>
      <c r="D41" s="334"/>
    </row>
    <row r="42" spans="1:4">
      <c r="A42" s="492" t="s">
        <v>77</v>
      </c>
      <c r="B42" s="494"/>
      <c r="C42" s="716" t="s">
        <v>80</v>
      </c>
      <c r="D42" s="716"/>
    </row>
    <row r="43" spans="1:4">
      <c r="A43" s="493" t="s">
        <v>78</v>
      </c>
      <c r="B43" s="493"/>
      <c r="C43" s="717" t="s">
        <v>79</v>
      </c>
      <c r="D43" s="717"/>
    </row>
  </sheetData>
  <mergeCells count="7">
    <mergeCell ref="A1:D1"/>
    <mergeCell ref="C42:D42"/>
    <mergeCell ref="C43:D43"/>
    <mergeCell ref="A2:D2"/>
    <mergeCell ref="A3:D3"/>
    <mergeCell ref="A8:D8"/>
    <mergeCell ref="A21:D21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43"/>
  <sheetViews>
    <sheetView showGridLines="0" workbookViewId="0">
      <selection activeCell="E6" sqref="E6"/>
    </sheetView>
  </sheetViews>
  <sheetFormatPr baseColWidth="10" defaultColWidth="11.44140625" defaultRowHeight="11.4"/>
  <cols>
    <col min="1" max="1" width="1.109375" style="198" customWidth="1"/>
    <col min="2" max="2" width="60" style="198" customWidth="1"/>
    <col min="3" max="3" width="14.6640625" style="198" customWidth="1"/>
    <col min="4" max="5" width="12.88671875" style="198" customWidth="1"/>
    <col min="6" max="6" width="4.33203125" style="18" customWidth="1"/>
    <col min="7" max="16384" width="11.44140625" style="198"/>
  </cols>
  <sheetData>
    <row r="1" spans="1:6" ht="15" customHeight="1">
      <c r="A1" s="837" t="s">
        <v>501</v>
      </c>
      <c r="B1" s="838"/>
      <c r="C1" s="838"/>
      <c r="D1" s="838"/>
      <c r="E1" s="839"/>
    </row>
    <row r="2" spans="1:6" ht="18" customHeight="1">
      <c r="A2" s="834" t="s">
        <v>508</v>
      </c>
      <c r="B2" s="738"/>
      <c r="C2" s="738"/>
      <c r="D2" s="738"/>
      <c r="E2" s="835"/>
    </row>
    <row r="3" spans="1:6" ht="18" customHeight="1">
      <c r="A3" s="840" t="s">
        <v>757</v>
      </c>
      <c r="B3" s="841"/>
      <c r="C3" s="841"/>
      <c r="D3" s="841"/>
      <c r="E3" s="842"/>
    </row>
    <row r="4" spans="1:6" s="18" customFormat="1" ht="6" customHeight="1"/>
    <row r="5" spans="1:6" s="18" customFormat="1" ht="6" customHeight="1"/>
    <row r="6" spans="1:6" s="18" customFormat="1" ht="14.25" customHeight="1">
      <c r="B6" s="509" t="s">
        <v>3</v>
      </c>
      <c r="C6" s="75"/>
      <c r="D6" s="358"/>
      <c r="E6" s="392"/>
      <c r="F6" s="496"/>
    </row>
    <row r="7" spans="1:6" s="18" customFormat="1" ht="6" customHeight="1"/>
    <row r="8" spans="1:6" s="18" customFormat="1" ht="6" customHeight="1"/>
    <row r="9" spans="1:6" s="18" customFormat="1" ht="13.8">
      <c r="A9" s="856" t="s">
        <v>74</v>
      </c>
      <c r="B9" s="856"/>
      <c r="C9" s="502" t="s">
        <v>207</v>
      </c>
      <c r="D9" s="502" t="s">
        <v>210</v>
      </c>
      <c r="E9" s="502" t="s">
        <v>463</v>
      </c>
    </row>
    <row r="10" spans="1:6" s="18" customFormat="1" ht="5.25" customHeight="1" thickBot="1">
      <c r="A10" s="201"/>
      <c r="B10" s="202"/>
      <c r="C10" s="203"/>
      <c r="D10" s="203"/>
      <c r="E10" s="203"/>
    </row>
    <row r="11" spans="1:6" s="18" customFormat="1" ht="12.6" thickBot="1">
      <c r="A11" s="503"/>
      <c r="B11" s="504" t="s">
        <v>464</v>
      </c>
      <c r="C11" s="505">
        <f>+C12+C13</f>
        <v>0</v>
      </c>
      <c r="D11" s="505">
        <f t="shared" ref="D11:E11" si="0">+D12+D13</f>
        <v>0</v>
      </c>
      <c r="E11" s="512">
        <f t="shared" si="0"/>
        <v>0</v>
      </c>
    </row>
    <row r="12" spans="1:6" s="18" customFormat="1">
      <c r="A12" s="857" t="s">
        <v>465</v>
      </c>
      <c r="B12" s="858"/>
      <c r="C12" s="513">
        <f>+[2]EAI!E33</f>
        <v>0</v>
      </c>
      <c r="D12" s="513">
        <f>+[2]EAI!H33</f>
        <v>0</v>
      </c>
      <c r="E12" s="514">
        <f>+[2]EAI!I33</f>
        <v>0</v>
      </c>
    </row>
    <row r="13" spans="1:6" s="18" customFormat="1" ht="12" thickBot="1">
      <c r="A13" s="859" t="s">
        <v>466</v>
      </c>
      <c r="B13" s="860"/>
      <c r="C13" s="511">
        <f>+[2]EAI!E46</f>
        <v>0</v>
      </c>
      <c r="D13" s="511">
        <f>+[2]EAI!H46</f>
        <v>0</v>
      </c>
      <c r="E13" s="515">
        <f>+[2]EAI!I46</f>
        <v>0</v>
      </c>
    </row>
    <row r="14" spans="1:6" s="18" customFormat="1" ht="12.6" thickBot="1">
      <c r="A14" s="506"/>
      <c r="B14" s="504" t="s">
        <v>467</v>
      </c>
      <c r="C14" s="505">
        <f>+C15+C16</f>
        <v>0</v>
      </c>
      <c r="D14" s="505">
        <f t="shared" ref="D14:E14" si="1">+D15+D16</f>
        <v>0</v>
      </c>
      <c r="E14" s="512">
        <f t="shared" si="1"/>
        <v>0</v>
      </c>
    </row>
    <row r="15" spans="1:6" s="18" customFormat="1">
      <c r="A15" s="861" t="s">
        <v>468</v>
      </c>
      <c r="B15" s="862"/>
      <c r="C15" s="513"/>
      <c r="D15" s="513"/>
      <c r="E15" s="514"/>
    </row>
    <row r="16" spans="1:6" s="18" customFormat="1" ht="12" thickBot="1">
      <c r="A16" s="863" t="s">
        <v>469</v>
      </c>
      <c r="B16" s="864"/>
      <c r="C16" s="521"/>
      <c r="D16" s="521"/>
      <c r="E16" s="522"/>
    </row>
    <row r="17" spans="1:5" s="18" customFormat="1" ht="12.6" thickBot="1">
      <c r="A17" s="516"/>
      <c r="B17" s="519" t="s">
        <v>470</v>
      </c>
      <c r="C17" s="517">
        <f>+C11-C14</f>
        <v>0</v>
      </c>
      <c r="D17" s="517">
        <f>+D11-D14</f>
        <v>0</v>
      </c>
      <c r="E17" s="518">
        <f>+E11-E14</f>
        <v>0</v>
      </c>
    </row>
    <row r="18" spans="1:5" s="18" customFormat="1" ht="12" thickBot="1"/>
    <row r="19" spans="1:5" s="18" customFormat="1" ht="14.4" thickBot="1">
      <c r="A19" s="865" t="s">
        <v>74</v>
      </c>
      <c r="B19" s="866"/>
      <c r="C19" s="529" t="s">
        <v>207</v>
      </c>
      <c r="D19" s="529" t="s">
        <v>210</v>
      </c>
      <c r="E19" s="530" t="s">
        <v>463</v>
      </c>
    </row>
    <row r="20" spans="1:5" s="18" customFormat="1" ht="6.75" customHeight="1">
      <c r="A20" s="510"/>
      <c r="B20" s="525"/>
      <c r="C20" s="525"/>
      <c r="D20" s="525"/>
      <c r="E20" s="526"/>
    </row>
    <row r="21" spans="1:5" s="18" customFormat="1" ht="12">
      <c r="A21" s="848" t="s">
        <v>471</v>
      </c>
      <c r="B21" s="849"/>
      <c r="C21" s="511">
        <f>+C17</f>
        <v>0</v>
      </c>
      <c r="D21" s="511">
        <f t="shared" ref="D21:E21" si="2">+D17</f>
        <v>0</v>
      </c>
      <c r="E21" s="515">
        <f t="shared" si="2"/>
        <v>0</v>
      </c>
    </row>
    <row r="22" spans="1:5" s="18" customFormat="1" ht="6" customHeight="1">
      <c r="A22" s="527"/>
      <c r="B22" s="495"/>
      <c r="C22" s="511"/>
      <c r="D22" s="511"/>
      <c r="E22" s="515"/>
    </row>
    <row r="23" spans="1:5" s="18" customFormat="1" ht="12">
      <c r="A23" s="848" t="s">
        <v>472</v>
      </c>
      <c r="B23" s="849"/>
      <c r="C23" s="511"/>
      <c r="D23" s="511"/>
      <c r="E23" s="515"/>
    </row>
    <row r="24" spans="1:5" s="18" customFormat="1" ht="7.5" customHeight="1" thickBot="1">
      <c r="A24" s="523"/>
      <c r="B24" s="528"/>
      <c r="C24" s="521"/>
      <c r="D24" s="521"/>
      <c r="E24" s="522"/>
    </row>
    <row r="25" spans="1:5" s="18" customFormat="1" ht="12.6" thickBot="1">
      <c r="A25" s="523"/>
      <c r="B25" s="519" t="s">
        <v>473</v>
      </c>
      <c r="C25" s="524">
        <f>+C21-C23</f>
        <v>0</v>
      </c>
      <c r="D25" s="524">
        <f t="shared" ref="D25:E25" si="3">+D21-D23</f>
        <v>0</v>
      </c>
      <c r="E25" s="534">
        <f t="shared" si="3"/>
        <v>0</v>
      </c>
    </row>
    <row r="26" spans="1:5" s="18" customFormat="1" ht="12" thickBot="1"/>
    <row r="27" spans="1:5" s="18" customFormat="1" ht="14.4" thickBot="1">
      <c r="A27" s="854" t="s">
        <v>74</v>
      </c>
      <c r="B27" s="855"/>
      <c r="C27" s="531" t="s">
        <v>207</v>
      </c>
      <c r="D27" s="531" t="s">
        <v>210</v>
      </c>
      <c r="E27" s="532" t="s">
        <v>463</v>
      </c>
    </row>
    <row r="28" spans="1:5" s="18" customFormat="1" ht="5.25" customHeight="1">
      <c r="A28" s="510"/>
      <c r="B28" s="525"/>
      <c r="C28" s="525"/>
      <c r="D28" s="525"/>
      <c r="E28" s="526"/>
    </row>
    <row r="29" spans="1:5" s="18" customFormat="1" ht="12">
      <c r="A29" s="848" t="s">
        <v>474</v>
      </c>
      <c r="B29" s="849"/>
      <c r="C29" s="511">
        <f>+[2]EAI!E52</f>
        <v>0</v>
      </c>
      <c r="D29" s="511">
        <f>+[2]EAI!H51</f>
        <v>0</v>
      </c>
      <c r="E29" s="515">
        <f>+[2]EAI!I54</f>
        <v>0</v>
      </c>
    </row>
    <row r="30" spans="1:5" s="18" customFormat="1" ht="5.25" customHeight="1">
      <c r="A30" s="527"/>
      <c r="B30" s="495"/>
      <c r="C30" s="511"/>
      <c r="D30" s="511"/>
      <c r="E30" s="515"/>
    </row>
    <row r="31" spans="1:5" s="18" customFormat="1" ht="12.6" thickBot="1">
      <c r="A31" s="850" t="s">
        <v>475</v>
      </c>
      <c r="B31" s="851"/>
      <c r="C31" s="521"/>
      <c r="D31" s="521"/>
      <c r="E31" s="522"/>
    </row>
    <row r="32" spans="1:5" s="18" customFormat="1" ht="13.5" customHeight="1" thickBot="1">
      <c r="A32" s="208"/>
      <c r="B32" s="520"/>
      <c r="C32" s="511"/>
      <c r="D32" s="511"/>
      <c r="E32" s="511"/>
    </row>
    <row r="33" spans="1:6" s="18" customFormat="1" ht="12.6" thickBot="1">
      <c r="A33" s="506"/>
      <c r="B33" s="504" t="s">
        <v>476</v>
      </c>
      <c r="C33" s="507">
        <f>+C29-C31</f>
        <v>0</v>
      </c>
      <c r="D33" s="507">
        <f t="shared" ref="D33:E33" si="4">+D29-D31</f>
        <v>0</v>
      </c>
      <c r="E33" s="533">
        <f t="shared" si="4"/>
        <v>0</v>
      </c>
    </row>
    <row r="34" spans="1:6" s="18" customFormat="1" ht="15" customHeight="1"/>
    <row r="35" spans="1:6" s="18" customFormat="1" ht="15" customHeight="1">
      <c r="A35" s="310" t="s">
        <v>76</v>
      </c>
    </row>
    <row r="36" spans="1:6" s="18" customFormat="1" ht="45" customHeight="1">
      <c r="B36" s="852" t="s">
        <v>477</v>
      </c>
      <c r="C36" s="852"/>
      <c r="D36" s="852"/>
      <c r="E36" s="852"/>
    </row>
    <row r="37" spans="1:6" s="18" customFormat="1" ht="27" customHeight="1">
      <c r="B37" s="852" t="s">
        <v>478</v>
      </c>
      <c r="C37" s="852"/>
      <c r="D37" s="852"/>
      <c r="E37" s="852"/>
    </row>
    <row r="38" spans="1:6" s="18" customFormat="1">
      <c r="B38" s="853" t="s">
        <v>479</v>
      </c>
      <c r="C38" s="853"/>
      <c r="D38" s="853"/>
      <c r="E38" s="853"/>
    </row>
    <row r="39" spans="1:6" s="18" customFormat="1">
      <c r="B39" s="535"/>
      <c r="C39" s="535"/>
      <c r="D39" s="535"/>
      <c r="E39" s="535"/>
    </row>
    <row r="40" spans="1:6" s="18" customFormat="1">
      <c r="B40" s="535"/>
      <c r="C40" s="535"/>
      <c r="D40" s="535"/>
      <c r="E40" s="535"/>
    </row>
    <row r="41" spans="1:6" s="18" customFormat="1" ht="10.5" customHeight="1">
      <c r="B41" s="496"/>
      <c r="D41" s="496"/>
      <c r="E41" s="496"/>
    </row>
    <row r="42" spans="1:6">
      <c r="B42" s="494" t="s">
        <v>77</v>
      </c>
      <c r="C42" s="737" t="s">
        <v>80</v>
      </c>
      <c r="D42" s="737"/>
      <c r="E42" s="737"/>
      <c r="F42" s="198"/>
    </row>
    <row r="43" spans="1:6">
      <c r="B43" s="493" t="s">
        <v>78</v>
      </c>
      <c r="C43" s="737" t="s">
        <v>79</v>
      </c>
      <c r="D43" s="737"/>
      <c r="E43" s="737"/>
    </row>
  </sheetData>
  <mergeCells count="19">
    <mergeCell ref="A1:E1"/>
    <mergeCell ref="A27:B27"/>
    <mergeCell ref="A2:E2"/>
    <mergeCell ref="A3:E3"/>
    <mergeCell ref="A9:B9"/>
    <mergeCell ref="A12:B12"/>
    <mergeCell ref="A13:B13"/>
    <mergeCell ref="A15:B15"/>
    <mergeCell ref="A16:B16"/>
    <mergeCell ref="A19:B19"/>
    <mergeCell ref="A21:B21"/>
    <mergeCell ref="A23:B23"/>
    <mergeCell ref="C42:E42"/>
    <mergeCell ref="C43:E43"/>
    <mergeCell ref="A29:B29"/>
    <mergeCell ref="A31:B31"/>
    <mergeCell ref="B36:E36"/>
    <mergeCell ref="B37:E37"/>
    <mergeCell ref="B38:E38"/>
  </mergeCells>
  <pageMargins left="1.5" right="0.70866141732283472" top="0.74803149606299213" bottom="0.74803149606299213" header="0.31496062992125984" footer="0.31496062992125984"/>
  <pageSetup scale="8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O48"/>
  <sheetViews>
    <sheetView showGridLines="0" topLeftCell="F4" workbookViewId="0">
      <selection activeCell="F13" sqref="F13"/>
    </sheetView>
  </sheetViews>
  <sheetFormatPr baseColWidth="10" defaultColWidth="11.44140625" defaultRowHeight="11.4"/>
  <cols>
    <col min="1" max="1" width="2.109375" style="18" customWidth="1"/>
    <col min="2" max="3" width="3.6640625" style="198" customWidth="1"/>
    <col min="4" max="4" width="65.6640625" style="198" customWidth="1"/>
    <col min="5" max="5" width="47.88671875" style="198" bestFit="1" customWidth="1"/>
    <col min="6" max="12" width="13.109375" style="198" bestFit="1" customWidth="1"/>
    <col min="13" max="13" width="3.109375" style="18" customWidth="1"/>
    <col min="14" max="16384" width="11.44140625" style="198"/>
  </cols>
  <sheetData>
    <row r="1" spans="1:15" ht="6" customHeight="1"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</row>
    <row r="2" spans="1:15" ht="13.5" customHeight="1">
      <c r="B2" s="738" t="s">
        <v>509</v>
      </c>
      <c r="C2" s="738"/>
      <c r="D2" s="738"/>
      <c r="E2" s="738"/>
      <c r="F2" s="738"/>
      <c r="G2" s="738"/>
      <c r="H2" s="738"/>
      <c r="I2" s="738"/>
      <c r="J2" s="738"/>
      <c r="K2" s="738"/>
      <c r="L2" s="738"/>
    </row>
    <row r="3" spans="1:15" ht="20.25" customHeight="1">
      <c r="B3" s="738" t="s">
        <v>757</v>
      </c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</row>
    <row r="4" spans="1:15" s="18" customFormat="1" ht="8.25" customHeight="1"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5" s="18" customFormat="1" ht="24" customHeight="1">
      <c r="D5" s="21" t="s">
        <v>3</v>
      </c>
      <c r="E5" s="56" t="s">
        <v>551</v>
      </c>
      <c r="F5" s="321"/>
      <c r="G5" s="200"/>
      <c r="H5" s="200"/>
      <c r="I5" s="56"/>
      <c r="J5" s="56"/>
      <c r="K5" s="60"/>
      <c r="L5" s="178"/>
    </row>
    <row r="6" spans="1:15" s="18" customFormat="1" ht="8.25" customHeight="1"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</row>
    <row r="7" spans="1:15" ht="12">
      <c r="B7" s="820" t="s">
        <v>74</v>
      </c>
      <c r="C7" s="871"/>
      <c r="D7" s="821"/>
      <c r="E7" s="819" t="s">
        <v>235</v>
      </c>
      <c r="F7" s="819"/>
      <c r="G7" s="819"/>
      <c r="H7" s="819"/>
      <c r="I7" s="819"/>
      <c r="J7" s="819"/>
      <c r="K7" s="819"/>
      <c r="L7" s="819" t="s">
        <v>229</v>
      </c>
    </row>
    <row r="8" spans="1:15" ht="24">
      <c r="B8" s="822"/>
      <c r="C8" s="872"/>
      <c r="D8" s="823"/>
      <c r="E8" s="389" t="s">
        <v>230</v>
      </c>
      <c r="F8" s="389" t="s">
        <v>231</v>
      </c>
      <c r="G8" s="389" t="s">
        <v>209</v>
      </c>
      <c r="H8" s="389" t="s">
        <v>446</v>
      </c>
      <c r="I8" s="389" t="s">
        <v>210</v>
      </c>
      <c r="J8" s="389" t="s">
        <v>447</v>
      </c>
      <c r="K8" s="389" t="s">
        <v>232</v>
      </c>
      <c r="L8" s="819"/>
    </row>
    <row r="9" spans="1:15" ht="15.75" customHeight="1">
      <c r="B9" s="824"/>
      <c r="C9" s="873"/>
      <c r="D9" s="825"/>
      <c r="E9" s="389">
        <v>1</v>
      </c>
      <c r="F9" s="389">
        <v>2</v>
      </c>
      <c r="G9" s="389" t="s">
        <v>233</v>
      </c>
      <c r="H9" s="389">
        <v>4</v>
      </c>
      <c r="I9" s="389">
        <v>5</v>
      </c>
      <c r="J9" s="389">
        <v>6</v>
      </c>
      <c r="K9" s="389">
        <v>7</v>
      </c>
      <c r="L9" s="563" t="s">
        <v>515</v>
      </c>
    </row>
    <row r="10" spans="1:15" ht="15" customHeight="1">
      <c r="B10" s="867" t="s">
        <v>268</v>
      </c>
      <c r="C10" s="860"/>
      <c r="D10" s="868"/>
      <c r="E10" s="212"/>
      <c r="F10" s="207"/>
      <c r="G10" s="207"/>
      <c r="H10" s="207"/>
      <c r="I10" s="207"/>
      <c r="J10" s="207"/>
      <c r="K10" s="207"/>
      <c r="L10" s="207"/>
    </row>
    <row r="11" spans="1:15" ht="12">
      <c r="B11" s="205"/>
      <c r="C11" s="869" t="s">
        <v>269</v>
      </c>
      <c r="D11" s="870"/>
      <c r="E11" s="574">
        <f>SUM(E12:E13)</f>
        <v>12378915.699999999</v>
      </c>
      <c r="F11" s="574">
        <f t="shared" ref="F11:L11" si="0">SUM(F12:F13)</f>
        <v>50326637.939999998</v>
      </c>
      <c r="G11" s="574">
        <f t="shared" si="0"/>
        <v>62705553.640000001</v>
      </c>
      <c r="H11" s="574">
        <f t="shared" si="0"/>
        <v>39525087.93</v>
      </c>
      <c r="I11" s="574">
        <f t="shared" si="0"/>
        <v>32338081.050000001</v>
      </c>
      <c r="J11" s="574">
        <f t="shared" si="0"/>
        <v>32338081.050000001</v>
      </c>
      <c r="K11" s="574">
        <f t="shared" si="0"/>
        <v>32338081.050000001</v>
      </c>
      <c r="L11" s="574">
        <f t="shared" si="0"/>
        <v>30367472.59</v>
      </c>
    </row>
    <row r="12" spans="1:15">
      <c r="B12" s="205"/>
      <c r="C12" s="215"/>
      <c r="D12" s="206" t="s">
        <v>270</v>
      </c>
      <c r="E12" s="253"/>
      <c r="F12" s="253"/>
      <c r="G12" s="253">
        <f>+E12+F12</f>
        <v>0</v>
      </c>
      <c r="H12" s="253"/>
      <c r="I12" s="253"/>
      <c r="J12" s="253"/>
      <c r="K12" s="253"/>
      <c r="L12" s="253">
        <f>+G12-I12</f>
        <v>0</v>
      </c>
    </row>
    <row r="13" spans="1:15" s="223" customFormat="1" ht="14.4">
      <c r="A13" s="220"/>
      <c r="B13" s="208"/>
      <c r="C13" s="520"/>
      <c r="D13" s="209" t="s">
        <v>271</v>
      </c>
      <c r="E13" s="585">
        <v>12378915.699999999</v>
      </c>
      <c r="F13" s="585">
        <v>50326637.939999998</v>
      </c>
      <c r="G13" s="631">
        <f>+E13+F13</f>
        <v>62705553.640000001</v>
      </c>
      <c r="H13" s="585">
        <v>39525087.93</v>
      </c>
      <c r="I13" s="585">
        <v>32338081.050000001</v>
      </c>
      <c r="J13" s="585">
        <v>32338081.050000001</v>
      </c>
      <c r="K13" s="585">
        <v>32338081.050000001</v>
      </c>
      <c r="L13" s="214">
        <f t="shared" ref="L13:L39" si="1">+G13-I13</f>
        <v>30367472.59</v>
      </c>
      <c r="M13" s="220"/>
    </row>
    <row r="14" spans="1:15" ht="12">
      <c r="B14" s="205"/>
      <c r="C14" s="869" t="s">
        <v>272</v>
      </c>
      <c r="D14" s="870"/>
      <c r="E14" s="213">
        <f>SUM(E15:E22)</f>
        <v>0</v>
      </c>
      <c r="F14" s="213">
        <f>SUM(F15:F22)</f>
        <v>0</v>
      </c>
      <c r="G14" s="214"/>
      <c r="H14" s="213"/>
      <c r="I14" s="213"/>
      <c r="J14" s="213"/>
      <c r="K14" s="213"/>
      <c r="L14" s="214">
        <f t="shared" si="1"/>
        <v>0</v>
      </c>
    </row>
    <row r="15" spans="1:15">
      <c r="B15" s="205"/>
      <c r="C15" s="215"/>
      <c r="D15" s="206" t="s">
        <v>273</v>
      </c>
      <c r="E15" s="212"/>
      <c r="F15" s="207"/>
      <c r="G15" s="207"/>
      <c r="H15" s="207"/>
      <c r="I15" s="207"/>
      <c r="J15" s="207"/>
      <c r="K15" s="207"/>
      <c r="L15" s="207">
        <f t="shared" si="1"/>
        <v>0</v>
      </c>
    </row>
    <row r="16" spans="1:15">
      <c r="B16" s="205"/>
      <c r="C16" s="215"/>
      <c r="D16" s="206" t="s">
        <v>274</v>
      </c>
      <c r="E16" s="212"/>
      <c r="F16" s="207"/>
      <c r="G16" s="207"/>
      <c r="H16" s="207"/>
      <c r="I16" s="207"/>
      <c r="J16" s="207"/>
      <c r="K16" s="207"/>
      <c r="L16" s="207">
        <f t="shared" si="1"/>
        <v>0</v>
      </c>
    </row>
    <row r="17" spans="2:12">
      <c r="B17" s="205"/>
      <c r="C17" s="215"/>
      <c r="D17" s="206" t="s">
        <v>275</v>
      </c>
      <c r="E17" s="212"/>
      <c r="F17" s="207"/>
      <c r="G17" s="207"/>
      <c r="H17" s="207"/>
      <c r="I17" s="207"/>
      <c r="J17" s="207"/>
      <c r="K17" s="207"/>
      <c r="L17" s="207">
        <f t="shared" si="1"/>
        <v>0</v>
      </c>
    </row>
    <row r="18" spans="2:12">
      <c r="B18" s="205"/>
      <c r="C18" s="215"/>
      <c r="D18" s="206" t="s">
        <v>276</v>
      </c>
      <c r="E18" s="212"/>
      <c r="F18" s="207"/>
      <c r="G18" s="207"/>
      <c r="H18" s="207"/>
      <c r="I18" s="207"/>
      <c r="J18" s="207"/>
      <c r="K18" s="207"/>
      <c r="L18" s="207">
        <f t="shared" si="1"/>
        <v>0</v>
      </c>
    </row>
    <row r="19" spans="2:12">
      <c r="B19" s="205"/>
      <c r="C19" s="215"/>
      <c r="D19" s="206" t="s">
        <v>277</v>
      </c>
      <c r="E19" s="212"/>
      <c r="F19" s="207"/>
      <c r="G19" s="207"/>
      <c r="H19" s="207"/>
      <c r="I19" s="207"/>
      <c r="J19" s="207"/>
      <c r="K19" s="207"/>
      <c r="L19" s="207">
        <f t="shared" si="1"/>
        <v>0</v>
      </c>
    </row>
    <row r="20" spans="2:12">
      <c r="B20" s="205"/>
      <c r="C20" s="215"/>
      <c r="D20" s="206" t="s">
        <v>278</v>
      </c>
      <c r="E20" s="212"/>
      <c r="F20" s="207"/>
      <c r="G20" s="207"/>
      <c r="H20" s="207"/>
      <c r="I20" s="207"/>
      <c r="J20" s="207"/>
      <c r="K20" s="207"/>
      <c r="L20" s="207">
        <f t="shared" si="1"/>
        <v>0</v>
      </c>
    </row>
    <row r="21" spans="2:12">
      <c r="B21" s="205"/>
      <c r="C21" s="215"/>
      <c r="D21" s="206" t="s">
        <v>279</v>
      </c>
      <c r="E21" s="212"/>
      <c r="F21" s="207"/>
      <c r="G21" s="207"/>
      <c r="H21" s="207"/>
      <c r="I21" s="207"/>
      <c r="J21" s="207"/>
      <c r="K21" s="207"/>
      <c r="L21" s="207">
        <f t="shared" si="1"/>
        <v>0</v>
      </c>
    </row>
    <row r="22" spans="2:12">
      <c r="B22" s="205"/>
      <c r="C22" s="215"/>
      <c r="D22" s="206" t="s">
        <v>280</v>
      </c>
      <c r="E22" s="212"/>
      <c r="F22" s="207"/>
      <c r="G22" s="207"/>
      <c r="H22" s="207"/>
      <c r="I22" s="207"/>
      <c r="J22" s="207"/>
      <c r="K22" s="207"/>
      <c r="L22" s="207">
        <f t="shared" si="1"/>
        <v>0</v>
      </c>
    </row>
    <row r="23" spans="2:12" ht="12">
      <c r="B23" s="205"/>
      <c r="C23" s="869" t="s">
        <v>281</v>
      </c>
      <c r="D23" s="870"/>
      <c r="E23" s="213">
        <f>SUM(E24:E26)</f>
        <v>0</v>
      </c>
      <c r="F23" s="213"/>
      <c r="G23" s="214"/>
      <c r="H23" s="213"/>
      <c r="I23" s="213"/>
      <c r="J23" s="213"/>
      <c r="K23" s="213"/>
      <c r="L23" s="214">
        <f t="shared" si="1"/>
        <v>0</v>
      </c>
    </row>
    <row r="24" spans="2:12">
      <c r="B24" s="205"/>
      <c r="C24" s="215"/>
      <c r="D24" s="206" t="s">
        <v>282</v>
      </c>
      <c r="E24" s="212"/>
      <c r="F24" s="207"/>
      <c r="G24" s="207"/>
      <c r="H24" s="207"/>
      <c r="I24" s="207"/>
      <c r="J24" s="207"/>
      <c r="K24" s="207"/>
      <c r="L24" s="207">
        <f t="shared" si="1"/>
        <v>0</v>
      </c>
    </row>
    <row r="25" spans="2:12">
      <c r="B25" s="205"/>
      <c r="C25" s="215"/>
      <c r="D25" s="206" t="s">
        <v>283</v>
      </c>
      <c r="E25" s="212"/>
      <c r="F25" s="207"/>
      <c r="G25" s="207"/>
      <c r="H25" s="207"/>
      <c r="I25" s="207"/>
      <c r="J25" s="207"/>
      <c r="K25" s="207"/>
      <c r="L25" s="207">
        <f t="shared" si="1"/>
        <v>0</v>
      </c>
    </row>
    <row r="26" spans="2:12">
      <c r="B26" s="205"/>
      <c r="C26" s="215"/>
      <c r="D26" s="206" t="s">
        <v>284</v>
      </c>
      <c r="E26" s="212"/>
      <c r="F26" s="207"/>
      <c r="G26" s="207"/>
      <c r="H26" s="207"/>
      <c r="I26" s="207"/>
      <c r="J26" s="207"/>
      <c r="K26" s="207"/>
      <c r="L26" s="207">
        <f t="shared" si="1"/>
        <v>0</v>
      </c>
    </row>
    <row r="27" spans="2:12" ht="12">
      <c r="B27" s="205"/>
      <c r="C27" s="869" t="s">
        <v>285</v>
      </c>
      <c r="D27" s="870"/>
      <c r="E27" s="213">
        <f>SUM(E28:E29)</f>
        <v>0</v>
      </c>
      <c r="F27" s="213"/>
      <c r="G27" s="214"/>
      <c r="H27" s="213"/>
      <c r="I27" s="213"/>
      <c r="J27" s="213"/>
      <c r="K27" s="213"/>
      <c r="L27" s="214">
        <f t="shared" si="1"/>
        <v>0</v>
      </c>
    </row>
    <row r="28" spans="2:12">
      <c r="B28" s="205"/>
      <c r="C28" s="215"/>
      <c r="D28" s="206" t="s">
        <v>286</v>
      </c>
      <c r="E28" s="212"/>
      <c r="F28" s="207"/>
      <c r="G28" s="207"/>
      <c r="H28" s="207"/>
      <c r="I28" s="207"/>
      <c r="J28" s="207"/>
      <c r="K28" s="207"/>
      <c r="L28" s="207">
        <f t="shared" si="1"/>
        <v>0</v>
      </c>
    </row>
    <row r="29" spans="2:12">
      <c r="B29" s="205"/>
      <c r="C29" s="215"/>
      <c r="D29" s="206" t="s">
        <v>287</v>
      </c>
      <c r="E29" s="212"/>
      <c r="F29" s="207"/>
      <c r="G29" s="207"/>
      <c r="H29" s="207"/>
      <c r="I29" s="207"/>
      <c r="J29" s="207"/>
      <c r="K29" s="207"/>
      <c r="L29" s="207">
        <f t="shared" si="1"/>
        <v>0</v>
      </c>
    </row>
    <row r="30" spans="2:12" ht="12">
      <c r="B30" s="205"/>
      <c r="C30" s="869" t="s">
        <v>288</v>
      </c>
      <c r="D30" s="870"/>
      <c r="E30" s="213">
        <f>SUM(E31:E34)</f>
        <v>0</v>
      </c>
      <c r="F30" s="213"/>
      <c r="G30" s="214"/>
      <c r="H30" s="213"/>
      <c r="I30" s="213"/>
      <c r="J30" s="213"/>
      <c r="K30" s="213"/>
      <c r="L30" s="214">
        <f t="shared" si="1"/>
        <v>0</v>
      </c>
    </row>
    <row r="31" spans="2:12">
      <c r="B31" s="205"/>
      <c r="C31" s="215"/>
      <c r="D31" s="206" t="s">
        <v>289</v>
      </c>
      <c r="E31" s="212"/>
      <c r="F31" s="207"/>
      <c r="G31" s="207"/>
      <c r="H31" s="207"/>
      <c r="I31" s="207"/>
      <c r="J31" s="207"/>
      <c r="K31" s="207"/>
      <c r="L31" s="207">
        <f t="shared" si="1"/>
        <v>0</v>
      </c>
    </row>
    <row r="32" spans="2:12">
      <c r="B32" s="205"/>
      <c r="C32" s="215"/>
      <c r="D32" s="206" t="s">
        <v>290</v>
      </c>
      <c r="E32" s="212"/>
      <c r="F32" s="207"/>
      <c r="G32" s="207"/>
      <c r="H32" s="207"/>
      <c r="I32" s="207"/>
      <c r="J32" s="207"/>
      <c r="K32" s="207"/>
      <c r="L32" s="207">
        <f t="shared" si="1"/>
        <v>0</v>
      </c>
    </row>
    <row r="33" spans="1:13">
      <c r="B33" s="205"/>
      <c r="C33" s="215"/>
      <c r="D33" s="206" t="s">
        <v>291</v>
      </c>
      <c r="E33" s="212"/>
      <c r="F33" s="207"/>
      <c r="G33" s="207"/>
      <c r="H33" s="207"/>
      <c r="I33" s="207"/>
      <c r="J33" s="207"/>
      <c r="K33" s="207"/>
      <c r="L33" s="207">
        <f t="shared" si="1"/>
        <v>0</v>
      </c>
    </row>
    <row r="34" spans="1:13">
      <c r="B34" s="205"/>
      <c r="C34" s="215"/>
      <c r="D34" s="206" t="s">
        <v>292</v>
      </c>
      <c r="E34" s="212"/>
      <c r="F34" s="207"/>
      <c r="G34" s="207"/>
      <c r="H34" s="207"/>
      <c r="I34" s="207"/>
      <c r="J34" s="207"/>
      <c r="K34" s="207"/>
      <c r="L34" s="207">
        <f t="shared" si="1"/>
        <v>0</v>
      </c>
    </row>
    <row r="35" spans="1:13" ht="12">
      <c r="B35" s="205"/>
      <c r="C35" s="869" t="s">
        <v>293</v>
      </c>
      <c r="D35" s="870"/>
      <c r="E35" s="213">
        <f>SUM(E36)</f>
        <v>0</v>
      </c>
      <c r="F35" s="213"/>
      <c r="G35" s="214"/>
      <c r="H35" s="213"/>
      <c r="I35" s="213"/>
      <c r="J35" s="213"/>
      <c r="K35" s="213"/>
      <c r="L35" s="214">
        <f t="shared" si="1"/>
        <v>0</v>
      </c>
    </row>
    <row r="36" spans="1:13">
      <c r="B36" s="205"/>
      <c r="C36" s="215"/>
      <c r="D36" s="206" t="s">
        <v>294</v>
      </c>
      <c r="E36" s="212"/>
      <c r="F36" s="207"/>
      <c r="G36" s="207"/>
      <c r="H36" s="207"/>
      <c r="I36" s="207"/>
      <c r="J36" s="207"/>
      <c r="K36" s="207"/>
      <c r="L36" s="207">
        <f t="shared" si="1"/>
        <v>0</v>
      </c>
    </row>
    <row r="37" spans="1:13" ht="15" customHeight="1">
      <c r="B37" s="867" t="s">
        <v>295</v>
      </c>
      <c r="C37" s="860"/>
      <c r="D37" s="868"/>
      <c r="E37" s="212"/>
      <c r="F37" s="207"/>
      <c r="G37" s="207"/>
      <c r="H37" s="207"/>
      <c r="I37" s="207"/>
      <c r="J37" s="207"/>
      <c r="K37" s="207"/>
      <c r="L37" s="207">
        <f t="shared" si="1"/>
        <v>0</v>
      </c>
    </row>
    <row r="38" spans="1:13" ht="15" customHeight="1">
      <c r="B38" s="867" t="s">
        <v>296</v>
      </c>
      <c r="C38" s="860"/>
      <c r="D38" s="868"/>
      <c r="E38" s="212"/>
      <c r="F38" s="207"/>
      <c r="G38" s="207"/>
      <c r="H38" s="207"/>
      <c r="I38" s="207"/>
      <c r="J38" s="207"/>
      <c r="K38" s="207"/>
      <c r="L38" s="207">
        <f t="shared" si="1"/>
        <v>0</v>
      </c>
    </row>
    <row r="39" spans="1:13" ht="15.75" customHeight="1">
      <c r="B39" s="867" t="s">
        <v>297</v>
      </c>
      <c r="C39" s="860"/>
      <c r="D39" s="868"/>
      <c r="E39" s="212"/>
      <c r="F39" s="207"/>
      <c r="G39" s="207"/>
      <c r="H39" s="207"/>
      <c r="I39" s="207"/>
      <c r="J39" s="207"/>
      <c r="K39" s="207"/>
      <c r="L39" s="207">
        <f t="shared" si="1"/>
        <v>0</v>
      </c>
    </row>
    <row r="40" spans="1:13">
      <c r="B40" s="216"/>
      <c r="C40" s="217"/>
      <c r="D40" s="218"/>
      <c r="E40" s="219"/>
      <c r="F40" s="204"/>
      <c r="G40" s="204"/>
      <c r="H40" s="204"/>
      <c r="I40" s="204"/>
      <c r="J40" s="204"/>
      <c r="K40" s="204"/>
      <c r="L40" s="204"/>
    </row>
    <row r="41" spans="1:13" s="223" customFormat="1" ht="16.5" customHeight="1">
      <c r="A41" s="220"/>
      <c r="B41" s="221"/>
      <c r="C41" s="874" t="s">
        <v>234</v>
      </c>
      <c r="D41" s="875"/>
      <c r="E41" s="222">
        <f>+E11+E14+E23+E27+E30+E35+E37+E38+E39</f>
        <v>12378915.699999999</v>
      </c>
      <c r="F41" s="222">
        <f t="shared" ref="F41:L41" si="2">+F11+F14+F23+F27+F30+F35+F37+F38+F39</f>
        <v>50326637.939999998</v>
      </c>
      <c r="G41" s="222">
        <f t="shared" si="2"/>
        <v>62705553.640000001</v>
      </c>
      <c r="H41" s="222">
        <f t="shared" si="2"/>
        <v>39525087.93</v>
      </c>
      <c r="I41" s="222">
        <f t="shared" si="2"/>
        <v>32338081.050000001</v>
      </c>
      <c r="J41" s="222">
        <f t="shared" si="2"/>
        <v>32338081.050000001</v>
      </c>
      <c r="K41" s="222">
        <f t="shared" si="2"/>
        <v>32338081.050000001</v>
      </c>
      <c r="L41" s="222">
        <f t="shared" si="2"/>
        <v>30367472.59</v>
      </c>
      <c r="M41" s="220"/>
    </row>
    <row r="42" spans="1:13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1:13">
      <c r="B43" s="310" t="s">
        <v>76</v>
      </c>
      <c r="F43" s="18"/>
      <c r="G43" s="18"/>
      <c r="H43" s="18"/>
      <c r="I43" s="18"/>
      <c r="J43" s="18"/>
      <c r="K43" s="18"/>
      <c r="L43" s="18"/>
    </row>
    <row r="46" spans="1:13">
      <c r="D46" s="224"/>
    </row>
    <row r="47" spans="1:13">
      <c r="D47" s="303" t="s">
        <v>77</v>
      </c>
      <c r="G47" s="716" t="s">
        <v>80</v>
      </c>
      <c r="H47" s="716"/>
      <c r="I47" s="716"/>
      <c r="J47" s="716"/>
      <c r="K47" s="716"/>
      <c r="L47" s="716"/>
    </row>
    <row r="48" spans="1:13">
      <c r="D48" s="303" t="s">
        <v>78</v>
      </c>
      <c r="G48" s="717" t="s">
        <v>79</v>
      </c>
      <c r="H48" s="717"/>
      <c r="I48" s="717"/>
      <c r="J48" s="717"/>
      <c r="K48" s="717"/>
      <c r="L48" s="717"/>
    </row>
  </sheetData>
  <mergeCells count="19">
    <mergeCell ref="B39:D39"/>
    <mergeCell ref="C41:D41"/>
    <mergeCell ref="G47:L47"/>
    <mergeCell ref="G48:L48"/>
    <mergeCell ref="C30:D30"/>
    <mergeCell ref="C35:D35"/>
    <mergeCell ref="B37:D37"/>
    <mergeCell ref="B38:D38"/>
    <mergeCell ref="B1:L1"/>
    <mergeCell ref="B2:L2"/>
    <mergeCell ref="B7:D9"/>
    <mergeCell ref="E7:K7"/>
    <mergeCell ref="L7:L8"/>
    <mergeCell ref="B3:O3"/>
    <mergeCell ref="B10:D10"/>
    <mergeCell ref="C11:D11"/>
    <mergeCell ref="C14:D14"/>
    <mergeCell ref="C23:D23"/>
    <mergeCell ref="C27:D27"/>
  </mergeCells>
  <pageMargins left="0.25" right="0.7" top="0.44" bottom="0.75" header="0.3" footer="0.3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showGridLines="0" zoomScale="80" zoomScaleNormal="80" zoomScalePageLayoutView="80" workbookViewId="0">
      <selection activeCell="C25" sqref="C25"/>
    </sheetView>
  </sheetViews>
  <sheetFormatPr baseColWidth="10" defaultColWidth="11.44140625" defaultRowHeight="11.4"/>
  <cols>
    <col min="1" max="1" width="4.88671875" style="16" customWidth="1"/>
    <col min="2" max="2" width="27.5546875" style="34" customWidth="1"/>
    <col min="3" max="3" width="37.88671875" style="16" customWidth="1"/>
    <col min="4" max="5" width="21" style="16" customWidth="1"/>
    <col min="6" max="6" width="11" style="74" customWidth="1"/>
    <col min="7" max="8" width="27.5546875" style="16" customWidth="1"/>
    <col min="9" max="10" width="21" style="16" customWidth="1"/>
    <col min="11" max="11" width="4.88671875" style="18" customWidth="1"/>
    <col min="12" max="12" width="1.6640625" style="73" customWidth="1"/>
    <col min="13" max="16384" width="11.44140625" style="16"/>
  </cols>
  <sheetData>
    <row r="1" spans="1:12" ht="6" customHeight="1">
      <c r="A1" s="344"/>
      <c r="B1" s="350"/>
      <c r="C1" s="344"/>
      <c r="D1" s="344"/>
      <c r="E1" s="344"/>
      <c r="F1" s="351"/>
      <c r="G1" s="344"/>
      <c r="H1" s="344"/>
      <c r="I1" s="344"/>
      <c r="J1" s="344"/>
      <c r="K1" s="344"/>
      <c r="L1" s="34"/>
    </row>
    <row r="2" spans="1:12" ht="14.1" customHeight="1">
      <c r="A2" s="344"/>
      <c r="B2" s="352"/>
      <c r="C2" s="707" t="s">
        <v>492</v>
      </c>
      <c r="D2" s="707"/>
      <c r="E2" s="707"/>
      <c r="F2" s="707"/>
      <c r="G2" s="707"/>
      <c r="H2" s="707"/>
      <c r="I2" s="707"/>
      <c r="J2" s="352"/>
      <c r="K2" s="352"/>
    </row>
    <row r="3" spans="1:12" ht="14.1" customHeight="1">
      <c r="A3" s="344"/>
      <c r="B3" s="352"/>
      <c r="C3" s="707" t="s">
        <v>549</v>
      </c>
      <c r="D3" s="707"/>
      <c r="E3" s="707"/>
      <c r="F3" s="707"/>
      <c r="G3" s="707"/>
      <c r="H3" s="707"/>
      <c r="I3" s="707"/>
      <c r="J3" s="352"/>
      <c r="K3" s="352"/>
    </row>
    <row r="4" spans="1:12" ht="14.1" customHeight="1">
      <c r="A4" s="344"/>
      <c r="B4" s="353"/>
      <c r="C4" s="707" t="s">
        <v>0</v>
      </c>
      <c r="D4" s="707"/>
      <c r="E4" s="707"/>
      <c r="F4" s="707"/>
      <c r="G4" s="707"/>
      <c r="H4" s="707"/>
      <c r="I4" s="707"/>
      <c r="J4" s="353"/>
      <c r="K4" s="353"/>
    </row>
    <row r="5" spans="1:12" ht="26.25" customHeight="1">
      <c r="A5" s="77"/>
      <c r="B5" s="21"/>
      <c r="C5" s="358"/>
      <c r="D5" s="21" t="s">
        <v>3</v>
      </c>
      <c r="E5" s="708" t="s">
        <v>445</v>
      </c>
      <c r="F5" s="708"/>
      <c r="G5" s="708"/>
      <c r="H5" s="358"/>
      <c r="I5" s="358"/>
      <c r="J5" s="358"/>
      <c r="K5" s="16"/>
    </row>
    <row r="6" spans="1:12" ht="3" customHeight="1">
      <c r="A6" s="76"/>
      <c r="B6" s="76"/>
      <c r="C6" s="76"/>
      <c r="D6" s="76"/>
      <c r="E6" s="76"/>
      <c r="F6" s="78"/>
      <c r="G6" s="76"/>
      <c r="H6" s="76"/>
      <c r="I6" s="76"/>
      <c r="J6" s="76"/>
      <c r="K6" s="16"/>
      <c r="L6" s="34"/>
    </row>
    <row r="7" spans="1:12" ht="3" customHeight="1">
      <c r="A7" s="76"/>
      <c r="B7" s="76"/>
      <c r="C7" s="76"/>
      <c r="D7" s="76"/>
      <c r="E7" s="76"/>
      <c r="F7" s="78"/>
      <c r="G7" s="76"/>
      <c r="H7" s="76"/>
      <c r="I7" s="76"/>
      <c r="J7" s="76"/>
    </row>
    <row r="8" spans="1:12" s="80" customFormat="1" ht="15" customHeight="1">
      <c r="A8" s="709"/>
      <c r="B8" s="711" t="s">
        <v>75</v>
      </c>
      <c r="C8" s="711"/>
      <c r="D8" s="460" t="s">
        <v>4</v>
      </c>
      <c r="E8" s="460"/>
      <c r="F8" s="713"/>
      <c r="G8" s="711" t="s">
        <v>75</v>
      </c>
      <c r="H8" s="711"/>
      <c r="I8" s="460" t="s">
        <v>4</v>
      </c>
      <c r="J8" s="461"/>
      <c r="K8" s="355"/>
      <c r="L8" s="79"/>
    </row>
    <row r="9" spans="1:12" s="80" customFormat="1" ht="15" customHeight="1">
      <c r="A9" s="710"/>
      <c r="B9" s="712"/>
      <c r="C9" s="712"/>
      <c r="D9" s="354">
        <v>2015</v>
      </c>
      <c r="E9" s="354">
        <v>2014</v>
      </c>
      <c r="F9" s="714"/>
      <c r="G9" s="712"/>
      <c r="H9" s="712"/>
      <c r="I9" s="354">
        <v>2015</v>
      </c>
      <c r="J9" s="462">
        <v>2014</v>
      </c>
      <c r="K9" s="356"/>
      <c r="L9" s="79"/>
    </row>
    <row r="10" spans="1:12" ht="3" customHeight="1">
      <c r="A10" s="463"/>
      <c r="B10" s="76"/>
      <c r="C10" s="76"/>
      <c r="D10" s="76"/>
      <c r="E10" s="76"/>
      <c r="F10" s="78"/>
      <c r="G10" s="76"/>
      <c r="H10" s="76"/>
      <c r="I10" s="76"/>
      <c r="J10" s="464"/>
      <c r="K10" s="31"/>
      <c r="L10" s="34"/>
    </row>
    <row r="11" spans="1:12" ht="3" customHeight="1">
      <c r="A11" s="463"/>
      <c r="B11" s="76"/>
      <c r="C11" s="76"/>
      <c r="D11" s="76"/>
      <c r="E11" s="76"/>
      <c r="F11" s="78"/>
      <c r="G11" s="76"/>
      <c r="H11" s="76"/>
      <c r="I11" s="76"/>
      <c r="J11" s="464"/>
      <c r="K11" s="31"/>
    </row>
    <row r="12" spans="1:12" ht="12">
      <c r="A12" s="465"/>
      <c r="B12" s="703" t="s">
        <v>5</v>
      </c>
      <c r="C12" s="703"/>
      <c r="D12" s="82"/>
      <c r="E12" s="43"/>
      <c r="G12" s="703" t="s">
        <v>6</v>
      </c>
      <c r="H12" s="703"/>
      <c r="I12" s="69"/>
      <c r="J12" s="466"/>
      <c r="K12" s="31"/>
    </row>
    <row r="13" spans="1:12" ht="5.0999999999999996" customHeight="1">
      <c r="A13" s="465"/>
      <c r="B13" s="305"/>
      <c r="C13" s="69"/>
      <c r="D13" s="33"/>
      <c r="E13" s="33"/>
      <c r="G13" s="305"/>
      <c r="H13" s="69"/>
      <c r="I13" s="38"/>
      <c r="J13" s="467"/>
      <c r="K13" s="31"/>
    </row>
    <row r="14" spans="1:12">
      <c r="A14" s="465"/>
      <c r="B14" s="701" t="s">
        <v>7</v>
      </c>
      <c r="C14" s="701"/>
      <c r="D14" s="33"/>
      <c r="E14" s="33"/>
      <c r="G14" s="701" t="s">
        <v>8</v>
      </c>
      <c r="H14" s="701"/>
      <c r="I14" s="33"/>
      <c r="J14" s="468"/>
      <c r="K14" s="31"/>
    </row>
    <row r="15" spans="1:12" ht="5.0999999999999996" customHeight="1">
      <c r="A15" s="465"/>
      <c r="B15" s="307"/>
      <c r="C15" s="46"/>
      <c r="D15" s="33"/>
      <c r="E15" s="33"/>
      <c r="G15" s="307"/>
      <c r="H15" s="46"/>
      <c r="I15" s="33"/>
      <c r="J15" s="468"/>
      <c r="K15" s="31"/>
    </row>
    <row r="16" spans="1:12">
      <c r="A16" s="465"/>
      <c r="B16" s="702" t="s">
        <v>9</v>
      </c>
      <c r="C16" s="702"/>
      <c r="D16" s="45">
        <v>0</v>
      </c>
      <c r="E16" s="45">
        <v>0</v>
      </c>
      <c r="G16" s="702" t="s">
        <v>10</v>
      </c>
      <c r="H16" s="702"/>
      <c r="I16" s="45">
        <v>0</v>
      </c>
      <c r="J16" s="469">
        <v>0</v>
      </c>
      <c r="K16" s="31"/>
    </row>
    <row r="17" spans="1:11">
      <c r="A17" s="465"/>
      <c r="B17" s="702" t="s">
        <v>11</v>
      </c>
      <c r="C17" s="702"/>
      <c r="D17" s="45">
        <v>0</v>
      </c>
      <c r="E17" s="45">
        <v>0</v>
      </c>
      <c r="G17" s="702" t="s">
        <v>12</v>
      </c>
      <c r="H17" s="702"/>
      <c r="I17" s="45">
        <v>0</v>
      </c>
      <c r="J17" s="469">
        <v>0</v>
      </c>
      <c r="K17" s="31"/>
    </row>
    <row r="18" spans="1:11">
      <c r="A18" s="465"/>
      <c r="B18" s="702" t="s">
        <v>13</v>
      </c>
      <c r="C18" s="702"/>
      <c r="D18" s="45">
        <v>0</v>
      </c>
      <c r="E18" s="45">
        <v>0</v>
      </c>
      <c r="G18" s="702" t="s">
        <v>14</v>
      </c>
      <c r="H18" s="702"/>
      <c r="I18" s="45">
        <v>0</v>
      </c>
      <c r="J18" s="469">
        <v>0</v>
      </c>
      <c r="K18" s="31"/>
    </row>
    <row r="19" spans="1:11">
      <c r="A19" s="465"/>
      <c r="B19" s="702" t="s">
        <v>15</v>
      </c>
      <c r="C19" s="702"/>
      <c r="D19" s="45">
        <v>0</v>
      </c>
      <c r="E19" s="45">
        <v>0</v>
      </c>
      <c r="G19" s="702" t="s">
        <v>16</v>
      </c>
      <c r="H19" s="702"/>
      <c r="I19" s="45">
        <v>0</v>
      </c>
      <c r="J19" s="469">
        <v>0</v>
      </c>
      <c r="K19" s="31"/>
    </row>
    <row r="20" spans="1:11">
      <c r="A20" s="465"/>
      <c r="B20" s="702" t="s">
        <v>17</v>
      </c>
      <c r="C20" s="702"/>
      <c r="D20" s="45">
        <v>0</v>
      </c>
      <c r="E20" s="45">
        <v>0</v>
      </c>
      <c r="G20" s="702" t="s">
        <v>18</v>
      </c>
      <c r="H20" s="702"/>
      <c r="I20" s="45">
        <v>0</v>
      </c>
      <c r="J20" s="469">
        <v>0</v>
      </c>
      <c r="K20" s="31"/>
    </row>
    <row r="21" spans="1:11" ht="25.5" customHeight="1">
      <c r="A21" s="465"/>
      <c r="B21" s="702" t="s">
        <v>19</v>
      </c>
      <c r="C21" s="702"/>
      <c r="D21" s="45">
        <v>0</v>
      </c>
      <c r="E21" s="45">
        <v>0</v>
      </c>
      <c r="G21" s="704" t="s">
        <v>20</v>
      </c>
      <c r="H21" s="704"/>
      <c r="I21" s="45">
        <v>0</v>
      </c>
      <c r="J21" s="469">
        <v>0</v>
      </c>
      <c r="K21" s="31"/>
    </row>
    <row r="22" spans="1:11">
      <c r="A22" s="465"/>
      <c r="B22" s="702" t="s">
        <v>21</v>
      </c>
      <c r="C22" s="702"/>
      <c r="D22" s="45">
        <v>0</v>
      </c>
      <c r="E22" s="45">
        <v>0</v>
      </c>
      <c r="G22" s="702" t="s">
        <v>22</v>
      </c>
      <c r="H22" s="702"/>
      <c r="I22" s="45">
        <v>0</v>
      </c>
      <c r="J22" s="469">
        <v>0</v>
      </c>
      <c r="K22" s="31"/>
    </row>
    <row r="23" spans="1:11">
      <c r="A23" s="465"/>
      <c r="B23" s="83"/>
      <c r="C23" s="304"/>
      <c r="D23" s="84"/>
      <c r="E23" s="84"/>
      <c r="G23" s="702" t="s">
        <v>23</v>
      </c>
      <c r="H23" s="702"/>
      <c r="I23" s="45">
        <v>0</v>
      </c>
      <c r="J23" s="469">
        <v>0</v>
      </c>
      <c r="K23" s="31"/>
    </row>
    <row r="24" spans="1:11" ht="12">
      <c r="A24" s="470"/>
      <c r="B24" s="701" t="s">
        <v>24</v>
      </c>
      <c r="C24" s="701"/>
      <c r="D24" s="86">
        <f>SUM(D16:D22)</f>
        <v>0</v>
      </c>
      <c r="E24" s="86">
        <f>SUM(E16:E22)</f>
        <v>0</v>
      </c>
      <c r="F24" s="87"/>
      <c r="G24" s="305"/>
      <c r="H24" s="69"/>
      <c r="I24" s="50"/>
      <c r="J24" s="471"/>
      <c r="K24" s="31"/>
    </row>
    <row r="25" spans="1:11" ht="12">
      <c r="A25" s="470"/>
      <c r="B25" s="305"/>
      <c r="C25" s="306"/>
      <c r="D25" s="50"/>
      <c r="E25" s="50"/>
      <c r="F25" s="87"/>
      <c r="G25" s="701" t="s">
        <v>25</v>
      </c>
      <c r="H25" s="701"/>
      <c r="I25" s="86">
        <f>SUM(I16:I23)</f>
        <v>0</v>
      </c>
      <c r="J25" s="472">
        <f>SUM(J16:J23)</f>
        <v>0</v>
      </c>
      <c r="K25" s="31"/>
    </row>
    <row r="26" spans="1:11">
      <c r="A26" s="465"/>
      <c r="B26" s="83"/>
      <c r="C26" s="83"/>
      <c r="D26" s="84"/>
      <c r="E26" s="84"/>
      <c r="G26" s="88"/>
      <c r="H26" s="304"/>
      <c r="I26" s="84"/>
      <c r="J26" s="473"/>
      <c r="K26" s="31"/>
    </row>
    <row r="27" spans="1:11">
      <c r="A27" s="465"/>
      <c r="B27" s="701" t="s">
        <v>26</v>
      </c>
      <c r="C27" s="701"/>
      <c r="D27" s="33"/>
      <c r="E27" s="33"/>
      <c r="G27" s="701" t="s">
        <v>27</v>
      </c>
      <c r="H27" s="701"/>
      <c r="I27" s="33"/>
      <c r="J27" s="468"/>
      <c r="K27" s="31"/>
    </row>
    <row r="28" spans="1:11">
      <c r="A28" s="465"/>
      <c r="B28" s="83"/>
      <c r="C28" s="83"/>
      <c r="D28" s="84"/>
      <c r="E28" s="84"/>
      <c r="G28" s="83"/>
      <c r="H28" s="304"/>
      <c r="I28" s="84"/>
      <c r="J28" s="473"/>
      <c r="K28" s="31"/>
    </row>
    <row r="29" spans="1:11">
      <c r="A29" s="465"/>
      <c r="B29" s="702" t="s">
        <v>28</v>
      </c>
      <c r="C29" s="702"/>
      <c r="D29" s="45">
        <v>0</v>
      </c>
      <c r="E29" s="45">
        <v>0</v>
      </c>
      <c r="G29" s="702" t="s">
        <v>29</v>
      </c>
      <c r="H29" s="702"/>
      <c r="I29" s="45">
        <v>18597271.850000001</v>
      </c>
      <c r="J29" s="469">
        <v>11590740.619999999</v>
      </c>
      <c r="K29" s="31"/>
    </row>
    <row r="30" spans="1:11">
      <c r="A30" s="465"/>
      <c r="B30" s="702" t="s">
        <v>30</v>
      </c>
      <c r="C30" s="702"/>
      <c r="D30" s="45">
        <v>0</v>
      </c>
      <c r="E30" s="45">
        <v>0</v>
      </c>
      <c r="G30" s="702" t="s">
        <v>31</v>
      </c>
      <c r="H30" s="702"/>
      <c r="I30" s="45">
        <v>184273.38</v>
      </c>
      <c r="J30" s="469">
        <v>2710154.91</v>
      </c>
      <c r="K30" s="31"/>
    </row>
    <row r="31" spans="1:11">
      <c r="A31" s="465"/>
      <c r="B31" s="702" t="s">
        <v>32</v>
      </c>
      <c r="C31" s="702"/>
      <c r="D31" s="45">
        <v>0</v>
      </c>
      <c r="E31" s="45">
        <v>0</v>
      </c>
      <c r="G31" s="702" t="s">
        <v>33</v>
      </c>
      <c r="H31" s="702"/>
      <c r="I31" s="45">
        <v>0</v>
      </c>
      <c r="J31" s="469">
        <v>0</v>
      </c>
      <c r="K31" s="31"/>
    </row>
    <row r="32" spans="1:11">
      <c r="A32" s="465"/>
      <c r="B32" s="702" t="s">
        <v>34</v>
      </c>
      <c r="C32" s="702"/>
      <c r="D32" s="45">
        <v>0</v>
      </c>
      <c r="E32" s="45">
        <v>0</v>
      </c>
      <c r="G32" s="702" t="s">
        <v>35</v>
      </c>
      <c r="H32" s="702"/>
      <c r="I32" s="45">
        <v>0</v>
      </c>
      <c r="J32" s="469">
        <v>0</v>
      </c>
      <c r="K32" s="31"/>
    </row>
    <row r="33" spans="1:11" ht="26.25" customHeight="1">
      <c r="A33" s="465"/>
      <c r="B33" s="702" t="s">
        <v>36</v>
      </c>
      <c r="C33" s="702"/>
      <c r="D33" s="45">
        <v>0</v>
      </c>
      <c r="E33" s="45">
        <v>0</v>
      </c>
      <c r="G33" s="704" t="s">
        <v>37</v>
      </c>
      <c r="H33" s="704"/>
      <c r="I33" s="45">
        <v>0</v>
      </c>
      <c r="J33" s="469">
        <v>0</v>
      </c>
      <c r="K33" s="31"/>
    </row>
    <row r="34" spans="1:11">
      <c r="A34" s="465"/>
      <c r="B34" s="702" t="s">
        <v>38</v>
      </c>
      <c r="C34" s="702"/>
      <c r="D34" s="45">
        <v>0</v>
      </c>
      <c r="E34" s="45">
        <v>0</v>
      </c>
      <c r="G34" s="702" t="s">
        <v>39</v>
      </c>
      <c r="H34" s="702"/>
      <c r="I34" s="45">
        <v>0</v>
      </c>
      <c r="J34" s="469">
        <v>0</v>
      </c>
      <c r="K34" s="31"/>
    </row>
    <row r="35" spans="1:11">
      <c r="A35" s="465"/>
      <c r="B35" s="702" t="s">
        <v>40</v>
      </c>
      <c r="C35" s="702"/>
      <c r="D35" s="45">
        <v>0</v>
      </c>
      <c r="E35" s="45">
        <v>0</v>
      </c>
      <c r="G35" s="83"/>
      <c r="H35" s="304"/>
      <c r="I35" s="84"/>
      <c r="J35" s="473"/>
      <c r="K35" s="31"/>
    </row>
    <row r="36" spans="1:11" ht="12">
      <c r="A36" s="465"/>
      <c r="B36" s="702" t="s">
        <v>41</v>
      </c>
      <c r="C36" s="702"/>
      <c r="D36" s="45">
        <v>0</v>
      </c>
      <c r="E36" s="45">
        <v>0</v>
      </c>
      <c r="G36" s="701" t="s">
        <v>42</v>
      </c>
      <c r="H36" s="701"/>
      <c r="I36" s="86">
        <f>SUM(I29:I34)</f>
        <v>18781545.23</v>
      </c>
      <c r="J36" s="472">
        <f>SUM(J29:J34)</f>
        <v>14300895.529999999</v>
      </c>
      <c r="K36" s="31"/>
    </row>
    <row r="37" spans="1:11" ht="12">
      <c r="A37" s="465"/>
      <c r="B37" s="702" t="s">
        <v>43</v>
      </c>
      <c r="C37" s="702"/>
      <c r="D37" s="45">
        <v>0</v>
      </c>
      <c r="E37" s="45">
        <v>0</v>
      </c>
      <c r="G37" s="305"/>
      <c r="H37" s="306"/>
      <c r="I37" s="50"/>
      <c r="J37" s="471"/>
      <c r="K37" s="31"/>
    </row>
    <row r="38" spans="1:11" ht="12">
      <c r="A38" s="465"/>
      <c r="B38" s="83"/>
      <c r="C38" s="304"/>
      <c r="D38" s="84"/>
      <c r="E38" s="84"/>
      <c r="G38" s="701" t="s">
        <v>189</v>
      </c>
      <c r="H38" s="701"/>
      <c r="I38" s="86">
        <f>I25+I36</f>
        <v>18781545.23</v>
      </c>
      <c r="J38" s="472">
        <f>J25+J36</f>
        <v>14300895.529999999</v>
      </c>
      <c r="K38" s="31"/>
    </row>
    <row r="39" spans="1:11" ht="12">
      <c r="A39" s="470"/>
      <c r="B39" s="701" t="s">
        <v>45</v>
      </c>
      <c r="C39" s="701"/>
      <c r="D39" s="86">
        <f>SUM(D29:D37)</f>
        <v>0</v>
      </c>
      <c r="E39" s="86">
        <f>SUM(E29:E37)</f>
        <v>0</v>
      </c>
      <c r="F39" s="87"/>
      <c r="G39" s="305"/>
      <c r="H39" s="89"/>
      <c r="I39" s="50"/>
      <c r="J39" s="471"/>
      <c r="K39" s="31"/>
    </row>
    <row r="40" spans="1:11" ht="12">
      <c r="A40" s="465"/>
      <c r="B40" s="83"/>
      <c r="C40" s="305"/>
      <c r="D40" s="84"/>
      <c r="E40" s="84"/>
      <c r="G40" s="703" t="s">
        <v>46</v>
      </c>
      <c r="H40" s="703"/>
      <c r="I40" s="84"/>
      <c r="J40" s="473"/>
      <c r="K40" s="31"/>
    </row>
    <row r="41" spans="1:11" ht="12">
      <c r="A41" s="465"/>
      <c r="B41" s="701" t="s">
        <v>190</v>
      </c>
      <c r="C41" s="701"/>
      <c r="D41" s="86">
        <f>D24+D39</f>
        <v>0</v>
      </c>
      <c r="E41" s="86">
        <f>E24+E39</f>
        <v>0</v>
      </c>
      <c r="G41" s="305"/>
      <c r="H41" s="89"/>
      <c r="I41" s="84"/>
      <c r="J41" s="473"/>
      <c r="K41" s="31"/>
    </row>
    <row r="42" spans="1:11" ht="12">
      <c r="A42" s="465"/>
      <c r="B42" s="83"/>
      <c r="C42" s="83"/>
      <c r="D42" s="84"/>
      <c r="E42" s="84"/>
      <c r="G42" s="701" t="s">
        <v>48</v>
      </c>
      <c r="H42" s="701"/>
      <c r="I42" s="86">
        <f>SUM(I44:I46)</f>
        <v>40519547.460000001</v>
      </c>
      <c r="J42" s="472">
        <f>SUM(J44:J46)</f>
        <v>37579739.75</v>
      </c>
      <c r="K42" s="31"/>
    </row>
    <row r="43" spans="1:11">
      <c r="A43" s="465"/>
      <c r="B43" s="83"/>
      <c r="C43" s="83"/>
      <c r="D43" s="84"/>
      <c r="E43" s="84"/>
      <c r="G43" s="83"/>
      <c r="H43" s="43"/>
      <c r="I43" s="84"/>
      <c r="J43" s="473"/>
      <c r="K43" s="31"/>
    </row>
    <row r="44" spans="1:11">
      <c r="A44" s="465"/>
      <c r="B44" s="83"/>
      <c r="C44" s="83"/>
      <c r="D44" s="84"/>
      <c r="E44" s="84"/>
      <c r="G44" s="702" t="s">
        <v>49</v>
      </c>
      <c r="H44" s="702"/>
      <c r="I44" s="45">
        <v>40519547.460000001</v>
      </c>
      <c r="J44" s="469">
        <v>37579739.75</v>
      </c>
      <c r="K44" s="31"/>
    </row>
    <row r="45" spans="1:11">
      <c r="A45" s="465"/>
      <c r="B45" s="83"/>
      <c r="C45" s="715"/>
      <c r="D45" s="715"/>
      <c r="E45" s="84"/>
      <c r="G45" s="702" t="s">
        <v>50</v>
      </c>
      <c r="H45" s="702"/>
      <c r="I45" s="45">
        <v>0</v>
      </c>
      <c r="J45" s="469">
        <v>0</v>
      </c>
      <c r="K45" s="31"/>
    </row>
    <row r="46" spans="1:11">
      <c r="A46" s="465"/>
      <c r="B46" s="83"/>
      <c r="C46" s="715"/>
      <c r="D46" s="715"/>
      <c r="E46" s="84"/>
      <c r="G46" s="702" t="s">
        <v>51</v>
      </c>
      <c r="H46" s="702"/>
      <c r="I46" s="45">
        <v>0</v>
      </c>
      <c r="J46" s="469">
        <v>0</v>
      </c>
      <c r="K46" s="31"/>
    </row>
    <row r="47" spans="1:11">
      <c r="A47" s="465"/>
      <c r="B47" s="83"/>
      <c r="C47" s="715"/>
      <c r="D47" s="715"/>
      <c r="E47" s="84"/>
      <c r="G47" s="83"/>
      <c r="H47" s="43"/>
      <c r="I47" s="84"/>
      <c r="J47" s="473"/>
      <c r="K47" s="31"/>
    </row>
    <row r="48" spans="1:11" ht="12">
      <c r="A48" s="465"/>
      <c r="B48" s="83"/>
      <c r="C48" s="715"/>
      <c r="D48" s="715"/>
      <c r="E48" s="84"/>
      <c r="G48" s="701" t="s">
        <v>52</v>
      </c>
      <c r="H48" s="701"/>
      <c r="I48" s="86">
        <f>SUM(I50:I54)</f>
        <v>-20954998.399999999</v>
      </c>
      <c r="J48" s="472">
        <f>SUM(J50:J54)</f>
        <v>-16465811.280000001</v>
      </c>
      <c r="K48" s="31"/>
    </row>
    <row r="49" spans="1:11" ht="12">
      <c r="A49" s="465"/>
      <c r="B49" s="83"/>
      <c r="C49" s="715"/>
      <c r="D49" s="715"/>
      <c r="E49" s="84"/>
      <c r="G49" s="305"/>
      <c r="H49" s="43"/>
      <c r="I49" s="90"/>
      <c r="J49" s="474"/>
      <c r="K49" s="31"/>
    </row>
    <row r="50" spans="1:11">
      <c r="A50" s="465"/>
      <c r="B50" s="83"/>
      <c r="C50" s="715"/>
      <c r="D50" s="715"/>
      <c r="E50" s="84"/>
      <c r="G50" s="702" t="s">
        <v>53</v>
      </c>
      <c r="H50" s="702"/>
      <c r="I50" s="45">
        <v>-4166551.33</v>
      </c>
      <c r="J50" s="469">
        <v>-4226203.2</v>
      </c>
      <c r="K50" s="31"/>
    </row>
    <row r="51" spans="1:11">
      <c r="A51" s="465"/>
      <c r="B51" s="83"/>
      <c r="C51" s="715"/>
      <c r="D51" s="715"/>
      <c r="E51" s="84"/>
      <c r="G51" s="702" t="s">
        <v>54</v>
      </c>
      <c r="H51" s="702"/>
      <c r="I51" s="45">
        <v>-16788447.07</v>
      </c>
      <c r="J51" s="469">
        <v>-12239608.08</v>
      </c>
      <c r="K51" s="31"/>
    </row>
    <row r="52" spans="1:11">
      <c r="A52" s="465"/>
      <c r="B52" s="83"/>
      <c r="C52" s="715"/>
      <c r="D52" s="715"/>
      <c r="E52" s="84"/>
      <c r="G52" s="702" t="s">
        <v>55</v>
      </c>
      <c r="H52" s="702"/>
      <c r="I52" s="45">
        <v>0</v>
      </c>
      <c r="J52" s="469">
        <v>0</v>
      </c>
      <c r="K52" s="31"/>
    </row>
    <row r="53" spans="1:11">
      <c r="A53" s="465"/>
      <c r="B53" s="83"/>
      <c r="C53" s="83"/>
      <c r="D53" s="84"/>
      <c r="E53" s="84"/>
      <c r="G53" s="702" t="s">
        <v>56</v>
      </c>
      <c r="H53" s="702"/>
      <c r="I53" s="45">
        <v>0</v>
      </c>
      <c r="J53" s="469">
        <v>0</v>
      </c>
      <c r="K53" s="31"/>
    </row>
    <row r="54" spans="1:11">
      <c r="A54" s="465"/>
      <c r="B54" s="83"/>
      <c r="C54" s="83"/>
      <c r="D54" s="84"/>
      <c r="E54" s="84"/>
      <c r="G54" s="702" t="s">
        <v>57</v>
      </c>
      <c r="H54" s="702"/>
      <c r="I54" s="45">
        <v>0</v>
      </c>
      <c r="J54" s="469">
        <v>0</v>
      </c>
      <c r="K54" s="31"/>
    </row>
    <row r="55" spans="1:11">
      <c r="A55" s="465"/>
      <c r="B55" s="83"/>
      <c r="C55" s="83"/>
      <c r="D55" s="84"/>
      <c r="E55" s="84"/>
      <c r="G55" s="83"/>
      <c r="H55" s="43"/>
      <c r="I55" s="84"/>
      <c r="J55" s="473"/>
      <c r="K55" s="31"/>
    </row>
    <row r="56" spans="1:11" ht="25.5" customHeight="1">
      <c r="A56" s="465"/>
      <c r="B56" s="83"/>
      <c r="C56" s="83"/>
      <c r="D56" s="84"/>
      <c r="E56" s="84"/>
      <c r="G56" s="701" t="s">
        <v>58</v>
      </c>
      <c r="H56" s="701"/>
      <c r="I56" s="86">
        <f>SUM(I58:I59)</f>
        <v>0</v>
      </c>
      <c r="J56" s="472">
        <f>SUM(J58:J59)</f>
        <v>0</v>
      </c>
      <c r="K56" s="31"/>
    </row>
    <row r="57" spans="1:11">
      <c r="A57" s="465"/>
      <c r="B57" s="83"/>
      <c r="C57" s="83"/>
      <c r="D57" s="84"/>
      <c r="E57" s="84"/>
      <c r="G57" s="83"/>
      <c r="H57" s="43"/>
      <c r="I57" s="84"/>
      <c r="J57" s="473"/>
      <c r="K57" s="31"/>
    </row>
    <row r="58" spans="1:11">
      <c r="A58" s="465"/>
      <c r="B58" s="83"/>
      <c r="C58" s="83"/>
      <c r="D58" s="84"/>
      <c r="E58" s="84"/>
      <c r="G58" s="702" t="s">
        <v>59</v>
      </c>
      <c r="H58" s="702"/>
      <c r="I58" s="45">
        <v>0</v>
      </c>
      <c r="J58" s="469">
        <v>0</v>
      </c>
      <c r="K58" s="31"/>
    </row>
    <row r="59" spans="1:11">
      <c r="A59" s="465"/>
      <c r="B59" s="83"/>
      <c r="C59" s="83"/>
      <c r="D59" s="84"/>
      <c r="E59" s="84"/>
      <c r="G59" s="702" t="s">
        <v>60</v>
      </c>
      <c r="H59" s="702"/>
      <c r="I59" s="45">
        <v>0</v>
      </c>
      <c r="J59" s="469">
        <v>0</v>
      </c>
      <c r="K59" s="31"/>
    </row>
    <row r="60" spans="1:11" ht="9.9" customHeight="1">
      <c r="A60" s="465"/>
      <c r="B60" s="83"/>
      <c r="C60" s="83"/>
      <c r="D60" s="84"/>
      <c r="E60" s="84"/>
      <c r="G60" s="83"/>
      <c r="H60" s="308"/>
      <c r="I60" s="84"/>
      <c r="J60" s="473"/>
      <c r="K60" s="31"/>
    </row>
    <row r="61" spans="1:11" ht="12">
      <c r="A61" s="465"/>
      <c r="B61" s="83"/>
      <c r="C61" s="83"/>
      <c r="D61" s="84"/>
      <c r="E61" s="84"/>
      <c r="G61" s="701" t="s">
        <v>61</v>
      </c>
      <c r="H61" s="701"/>
      <c r="I61" s="86">
        <f>I42+I48+I56</f>
        <v>19564549.060000002</v>
      </c>
      <c r="J61" s="472">
        <f>J42+J48+J56</f>
        <v>21113928.469999999</v>
      </c>
      <c r="K61" s="31"/>
    </row>
    <row r="62" spans="1:11" ht="9.9" customHeight="1">
      <c r="A62" s="465"/>
      <c r="B62" s="83"/>
      <c r="C62" s="83"/>
      <c r="D62" s="84"/>
      <c r="E62" s="84"/>
      <c r="G62" s="83"/>
      <c r="H62" s="43"/>
      <c r="I62" s="84"/>
      <c r="J62" s="473"/>
      <c r="K62" s="31"/>
    </row>
    <row r="63" spans="1:11" ht="12">
      <c r="A63" s="465"/>
      <c r="B63" s="83"/>
      <c r="C63" s="83"/>
      <c r="D63" s="84"/>
      <c r="E63" s="84"/>
      <c r="G63" s="701" t="s">
        <v>191</v>
      </c>
      <c r="H63" s="701"/>
      <c r="I63" s="86">
        <f>I38+I61</f>
        <v>38346094.290000007</v>
      </c>
      <c r="J63" s="472">
        <f>J38+J61</f>
        <v>35414824</v>
      </c>
      <c r="K63" s="31"/>
    </row>
    <row r="64" spans="1:11" ht="6" customHeight="1">
      <c r="A64" s="475"/>
      <c r="B64" s="93"/>
      <c r="C64" s="93"/>
      <c r="D64" s="93"/>
      <c r="E64" s="93"/>
      <c r="F64" s="94"/>
      <c r="G64" s="93"/>
      <c r="H64" s="93"/>
      <c r="I64" s="93"/>
      <c r="J64" s="476"/>
      <c r="K64" s="58"/>
    </row>
    <row r="65" spans="1:10" ht="6" customHeight="1">
      <c r="A65" s="477"/>
      <c r="B65" s="43"/>
      <c r="C65" s="64"/>
      <c r="D65" s="65"/>
      <c r="E65" s="65"/>
      <c r="G65" s="66"/>
      <c r="H65" s="64"/>
      <c r="I65" s="65"/>
      <c r="J65" s="478"/>
    </row>
    <row r="66" spans="1:10" ht="6" customHeight="1">
      <c r="A66" s="479"/>
      <c r="B66" s="480"/>
      <c r="C66" s="481"/>
      <c r="D66" s="482"/>
      <c r="E66" s="482"/>
      <c r="F66" s="483"/>
      <c r="G66" s="484"/>
      <c r="H66" s="481"/>
      <c r="I66" s="482"/>
      <c r="J66" s="485"/>
    </row>
    <row r="67" spans="1:10" ht="6" customHeight="1">
      <c r="B67" s="43"/>
      <c r="C67" s="64"/>
      <c r="D67" s="65"/>
      <c r="E67" s="65"/>
      <c r="G67" s="66"/>
      <c r="H67" s="64"/>
      <c r="I67" s="65"/>
      <c r="J67" s="65"/>
    </row>
    <row r="68" spans="1:10" ht="15" customHeight="1">
      <c r="B68" s="718" t="s">
        <v>76</v>
      </c>
      <c r="C68" s="718"/>
      <c r="D68" s="718"/>
      <c r="E68" s="718"/>
      <c r="F68" s="718"/>
      <c r="G68" s="718"/>
      <c r="H68" s="718"/>
      <c r="I68" s="718"/>
      <c r="J68" s="718"/>
    </row>
    <row r="69" spans="1:10" ht="9.75" customHeight="1">
      <c r="B69" s="43"/>
      <c r="C69" s="64"/>
      <c r="D69" s="65"/>
      <c r="E69" s="65"/>
      <c r="G69" s="66"/>
      <c r="H69" s="64"/>
      <c r="I69" s="65"/>
      <c r="J69" s="65"/>
    </row>
    <row r="70" spans="1:10" ht="50.1" customHeight="1">
      <c r="B70" s="43"/>
      <c r="C70" s="698"/>
      <c r="D70" s="698"/>
      <c r="E70" s="65"/>
      <c r="G70" s="699"/>
      <c r="H70" s="699"/>
      <c r="I70" s="65"/>
      <c r="J70" s="65"/>
    </row>
    <row r="71" spans="1:10" ht="14.1" customHeight="1">
      <c r="B71" s="68"/>
      <c r="C71" s="700" t="s">
        <v>77</v>
      </c>
      <c r="D71" s="700"/>
      <c r="E71" s="65"/>
      <c r="F71" s="65"/>
      <c r="G71" s="716" t="s">
        <v>80</v>
      </c>
      <c r="H71" s="716"/>
      <c r="I71" s="69"/>
      <c r="J71" s="65"/>
    </row>
    <row r="72" spans="1:10" ht="14.1" customHeight="1">
      <c r="B72" s="70"/>
      <c r="C72" s="696" t="s">
        <v>78</v>
      </c>
      <c r="D72" s="696"/>
      <c r="E72" s="71"/>
      <c r="F72" s="71"/>
      <c r="G72" s="717" t="s">
        <v>79</v>
      </c>
      <c r="H72" s="717"/>
      <c r="I72" s="69"/>
      <c r="J72" s="65"/>
    </row>
  </sheetData>
  <sheetProtection formatCells="0" selectLockedCells="1"/>
  <mergeCells count="74">
    <mergeCell ref="E5:G5"/>
    <mergeCell ref="G23:H23"/>
    <mergeCell ref="C2:I2"/>
    <mergeCell ref="C3:I3"/>
    <mergeCell ref="C4:I4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B24:C24"/>
    <mergeCell ref="G40:H40"/>
    <mergeCell ref="B41:C41"/>
    <mergeCell ref="G42:H42"/>
    <mergeCell ref="B33:C33"/>
    <mergeCell ref="G25:H25"/>
    <mergeCell ref="B27:C27"/>
    <mergeCell ref="B32:C32"/>
    <mergeCell ref="G32:H32"/>
    <mergeCell ref="B30:C30"/>
    <mergeCell ref="G30:H30"/>
    <mergeCell ref="B29:C29"/>
    <mergeCell ref="G29:H29"/>
    <mergeCell ref="B34:C34"/>
    <mergeCell ref="G34:H34"/>
    <mergeCell ref="G27:H27"/>
    <mergeCell ref="G58:H58"/>
    <mergeCell ref="G59:H59"/>
    <mergeCell ref="G45:H45"/>
    <mergeCell ref="G46:H46"/>
    <mergeCell ref="C72:D72"/>
    <mergeCell ref="G71:H71"/>
    <mergeCell ref="G72:H72"/>
    <mergeCell ref="G52:H52"/>
    <mergeCell ref="G53:H53"/>
    <mergeCell ref="C71:D71"/>
    <mergeCell ref="G70:H70"/>
    <mergeCell ref="C70:D70"/>
    <mergeCell ref="B68:J68"/>
    <mergeCell ref="G61:H61"/>
    <mergeCell ref="G63:H63"/>
    <mergeCell ref="B31:C31"/>
    <mergeCell ref="G31:H31"/>
    <mergeCell ref="G54:H54"/>
    <mergeCell ref="G56:H56"/>
    <mergeCell ref="B35:C35"/>
    <mergeCell ref="B36:C36"/>
    <mergeCell ref="G36:H36"/>
    <mergeCell ref="G44:H44"/>
    <mergeCell ref="B37:C37"/>
    <mergeCell ref="G38:H38"/>
    <mergeCell ref="B39:C39"/>
    <mergeCell ref="G48:H48"/>
    <mergeCell ref="G50:H50"/>
    <mergeCell ref="G51:H51"/>
    <mergeCell ref="G33:H33"/>
    <mergeCell ref="C45:D52"/>
    <mergeCell ref="A8:A9"/>
    <mergeCell ref="B8:C9"/>
    <mergeCell ref="F8:F9"/>
    <mergeCell ref="G8:H9"/>
    <mergeCell ref="G19:H19"/>
    <mergeCell ref="B12:C12"/>
    <mergeCell ref="B14:C14"/>
    <mergeCell ref="G14:H14"/>
    <mergeCell ref="B16:C16"/>
    <mergeCell ref="G16:H16"/>
    <mergeCell ref="G12:H12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rintOptions horizontalCentered="1" verticalCentered="1"/>
  <pageMargins left="0" right="0" top="0.32" bottom="0.59055118110236227" header="0" footer="0"/>
  <pageSetup scale="5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Q33"/>
  <sheetViews>
    <sheetView showGridLines="0" topLeftCell="A25" zoomScaleNormal="100" workbookViewId="0">
      <selection activeCell="B10" sqref="B10:Q26"/>
    </sheetView>
  </sheetViews>
  <sheetFormatPr baseColWidth="10" defaultColWidth="11.44140625" defaultRowHeight="11.4"/>
  <cols>
    <col min="1" max="1" width="2.109375" style="18" customWidth="1"/>
    <col min="2" max="3" width="3.6640625" style="198" customWidth="1"/>
    <col min="4" max="4" width="29.44140625" style="198" customWidth="1"/>
    <col min="5" max="5" width="12.6640625" style="198" customWidth="1"/>
    <col min="6" max="6" width="14.44140625" style="198" customWidth="1"/>
    <col min="7" max="7" width="12.44140625" style="198" customWidth="1"/>
    <col min="8" max="8" width="12.6640625" style="198" customWidth="1"/>
    <col min="9" max="9" width="15" style="198" customWidth="1"/>
    <col min="10" max="10" width="15.109375" style="198" customWidth="1"/>
    <col min="11" max="11" width="13.109375" style="198" bestFit="1" customWidth="1"/>
    <col min="12" max="12" width="15.6640625" style="198" customWidth="1"/>
    <col min="13" max="13" width="12.6640625" style="198" customWidth="1"/>
    <col min="14" max="14" width="12.33203125" style="198" customWidth="1"/>
    <col min="15" max="15" width="12.88671875" style="198" customWidth="1"/>
    <col min="16" max="16" width="14.5546875" style="18" customWidth="1"/>
    <col min="17" max="17" width="14" style="198" customWidth="1"/>
    <col min="18" max="16384" width="11.44140625" style="198"/>
  </cols>
  <sheetData>
    <row r="1" spans="2:17" ht="6" customHeight="1"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</row>
    <row r="2" spans="2:17" ht="13.5" customHeight="1">
      <c r="B2" s="738" t="s">
        <v>511</v>
      </c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</row>
    <row r="3" spans="2:17" ht="20.25" customHeight="1">
      <c r="B3" s="738" t="s">
        <v>755</v>
      </c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</row>
    <row r="4" spans="2:17" s="18" customFormat="1" ht="8.25" customHeight="1"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</row>
    <row r="5" spans="2:17" s="18" customFormat="1" ht="24" customHeight="1">
      <c r="D5" s="21" t="s">
        <v>3</v>
      </c>
      <c r="E5" s="56" t="s">
        <v>551</v>
      </c>
      <c r="F5" s="384"/>
      <c r="G5" s="321"/>
      <c r="H5" s="200"/>
      <c r="I5" s="685"/>
      <c r="J5" s="685"/>
      <c r="K5" s="685"/>
      <c r="L5" s="685"/>
      <c r="M5" s="684"/>
      <c r="N5" s="60"/>
      <c r="O5" s="178"/>
    </row>
    <row r="6" spans="2:17" s="18" customFormat="1" ht="8.25" customHeight="1"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</row>
    <row r="7" spans="2:17" ht="15" customHeight="1">
      <c r="B7" s="820" t="s">
        <v>512</v>
      </c>
      <c r="C7" s="871"/>
      <c r="D7" s="821"/>
      <c r="E7" s="878" t="s">
        <v>513</v>
      </c>
      <c r="F7" s="564"/>
      <c r="G7" s="878" t="s">
        <v>510</v>
      </c>
      <c r="H7" s="881" t="s">
        <v>228</v>
      </c>
      <c r="I7" s="882"/>
      <c r="J7" s="882"/>
      <c r="K7" s="882"/>
      <c r="L7" s="882"/>
      <c r="M7" s="882"/>
      <c r="N7" s="883"/>
      <c r="O7" s="819" t="s">
        <v>229</v>
      </c>
      <c r="P7" s="876" t="s">
        <v>544</v>
      </c>
      <c r="Q7" s="877"/>
    </row>
    <row r="8" spans="2:17" ht="24">
      <c r="B8" s="822"/>
      <c r="C8" s="872"/>
      <c r="D8" s="823"/>
      <c r="E8" s="879"/>
      <c r="F8" s="566" t="s">
        <v>514</v>
      </c>
      <c r="G8" s="879"/>
      <c r="H8" s="553" t="s">
        <v>230</v>
      </c>
      <c r="I8" s="553" t="s">
        <v>231</v>
      </c>
      <c r="J8" s="553" t="s">
        <v>209</v>
      </c>
      <c r="K8" s="553" t="s">
        <v>446</v>
      </c>
      <c r="L8" s="553" t="s">
        <v>210</v>
      </c>
      <c r="M8" s="553" t="s">
        <v>447</v>
      </c>
      <c r="N8" s="553" t="s">
        <v>232</v>
      </c>
      <c r="O8" s="819"/>
      <c r="P8" s="578" t="s">
        <v>545</v>
      </c>
      <c r="Q8" s="578" t="s">
        <v>546</v>
      </c>
    </row>
    <row r="9" spans="2:17" ht="15.75" customHeight="1">
      <c r="B9" s="824"/>
      <c r="C9" s="873"/>
      <c r="D9" s="825"/>
      <c r="E9" s="880"/>
      <c r="F9" s="565"/>
      <c r="G9" s="880"/>
      <c r="H9" s="563">
        <v>1</v>
      </c>
      <c r="I9" s="563">
        <v>2</v>
      </c>
      <c r="J9" s="563" t="s">
        <v>233</v>
      </c>
      <c r="K9" s="563">
        <v>4</v>
      </c>
      <c r="L9" s="563">
        <v>5</v>
      </c>
      <c r="M9" s="563">
        <v>6</v>
      </c>
      <c r="N9" s="563">
        <v>7</v>
      </c>
      <c r="O9" s="563" t="s">
        <v>515</v>
      </c>
      <c r="P9" s="579" t="s">
        <v>547</v>
      </c>
      <c r="Q9" s="579" t="s">
        <v>548</v>
      </c>
    </row>
    <row r="10" spans="2:17" ht="15" customHeight="1">
      <c r="B10" s="886"/>
      <c r="C10" s="887"/>
      <c r="D10" s="888"/>
      <c r="E10" s="212"/>
      <c r="F10" s="212"/>
      <c r="G10" s="207"/>
      <c r="H10" s="207"/>
      <c r="I10" s="609">
        <f>SUM(I11:I24)</f>
        <v>32463078.680000003</v>
      </c>
      <c r="J10" s="609">
        <f t="shared" ref="J10:O10" si="0">SUM(J11:J24)</f>
        <v>32463078.680000003</v>
      </c>
      <c r="K10" s="609">
        <f t="shared" si="0"/>
        <v>22078919.680000003</v>
      </c>
      <c r="L10" s="609">
        <f t="shared" si="0"/>
        <v>16363061.720000001</v>
      </c>
      <c r="M10" s="609">
        <f t="shared" si="0"/>
        <v>16363061.720000001</v>
      </c>
      <c r="N10" s="609">
        <f t="shared" si="0"/>
        <v>16363061.720000001</v>
      </c>
      <c r="O10" s="609">
        <f t="shared" si="0"/>
        <v>16100016.960000001</v>
      </c>
      <c r="P10" s="576"/>
      <c r="Q10" s="581">
        <f t="shared" ref="Q10:Q24" si="1">+L10/J10</f>
        <v>0.50405144506768629</v>
      </c>
    </row>
    <row r="11" spans="2:17" ht="45.6">
      <c r="B11" s="205"/>
      <c r="C11" s="693"/>
      <c r="D11" s="610" t="s">
        <v>609</v>
      </c>
      <c r="E11" s="212" t="s">
        <v>733</v>
      </c>
      <c r="F11" s="212" t="s">
        <v>748</v>
      </c>
      <c r="G11" s="207">
        <v>3044</v>
      </c>
      <c r="H11" s="253"/>
      <c r="I11" s="611">
        <v>11472619.09</v>
      </c>
      <c r="J11" s="611">
        <v>11472619.09</v>
      </c>
      <c r="K11" s="611">
        <v>11472619.09</v>
      </c>
      <c r="L11" s="611">
        <v>8979003.7200000007</v>
      </c>
      <c r="M11" s="611">
        <v>8979003.7200000007</v>
      </c>
      <c r="N11" s="611">
        <v>8979003.7200000007</v>
      </c>
      <c r="O11" s="612">
        <f t="shared" ref="O11:O24" si="2">+J11-L11</f>
        <v>2493615.3699999992</v>
      </c>
      <c r="P11" s="613" t="e">
        <f t="shared" ref="P11:P24" si="3">+L11/H11</f>
        <v>#DIV/0!</v>
      </c>
      <c r="Q11" s="581">
        <f t="shared" si="1"/>
        <v>0.78264637303494755</v>
      </c>
    </row>
    <row r="12" spans="2:17" ht="45.6">
      <c r="B12" s="205"/>
      <c r="C12" s="693"/>
      <c r="D12" s="614" t="s">
        <v>610</v>
      </c>
      <c r="E12" s="212" t="s">
        <v>733</v>
      </c>
      <c r="F12" s="212" t="s">
        <v>748</v>
      </c>
      <c r="G12" s="207">
        <v>3044</v>
      </c>
      <c r="H12" s="207"/>
      <c r="I12" s="615">
        <v>4860920.07</v>
      </c>
      <c r="J12" s="687">
        <v>4860920.07</v>
      </c>
      <c r="K12" s="676">
        <v>4682984.04</v>
      </c>
      <c r="L12" s="615">
        <v>3607900.15</v>
      </c>
      <c r="M12" s="615">
        <v>3607900.15</v>
      </c>
      <c r="N12" s="615">
        <v>3607900.15</v>
      </c>
      <c r="O12" s="612">
        <f t="shared" si="2"/>
        <v>1253019.9200000004</v>
      </c>
      <c r="P12" s="613" t="e">
        <f t="shared" si="3"/>
        <v>#DIV/0!</v>
      </c>
      <c r="Q12" s="581">
        <f t="shared" si="1"/>
        <v>0.74222577167371517</v>
      </c>
    </row>
    <row r="13" spans="2:17" ht="45.6" customHeight="1">
      <c r="B13" s="205"/>
      <c r="D13" s="694" t="s">
        <v>611</v>
      </c>
      <c r="E13" s="212" t="s">
        <v>733</v>
      </c>
      <c r="F13" s="212" t="s">
        <v>748</v>
      </c>
      <c r="G13" s="207">
        <v>3044</v>
      </c>
      <c r="H13" s="214"/>
      <c r="I13" s="611">
        <v>228074.22</v>
      </c>
      <c r="J13" s="686">
        <v>228074.22</v>
      </c>
      <c r="K13" s="679">
        <v>228074.22</v>
      </c>
      <c r="L13" s="611">
        <v>228074.22</v>
      </c>
      <c r="M13" s="611">
        <v>228074.22</v>
      </c>
      <c r="N13" s="611">
        <v>228074.22</v>
      </c>
      <c r="O13" s="612">
        <f t="shared" si="2"/>
        <v>0</v>
      </c>
      <c r="P13" s="613" t="e">
        <f t="shared" si="3"/>
        <v>#DIV/0!</v>
      </c>
      <c r="Q13" s="581">
        <f t="shared" si="1"/>
        <v>1</v>
      </c>
    </row>
    <row r="14" spans="2:17" ht="45.6">
      <c r="B14" s="205"/>
      <c r="C14" s="693"/>
      <c r="D14" s="610" t="s">
        <v>612</v>
      </c>
      <c r="E14" s="212" t="s">
        <v>733</v>
      </c>
      <c r="F14" s="212" t="s">
        <v>748</v>
      </c>
      <c r="G14" s="207">
        <v>3044</v>
      </c>
      <c r="H14" s="207"/>
      <c r="I14" s="611">
        <v>3200000</v>
      </c>
      <c r="J14" s="686">
        <v>3200000</v>
      </c>
      <c r="K14" s="671">
        <v>0</v>
      </c>
      <c r="L14" s="611">
        <v>0</v>
      </c>
      <c r="M14" s="611">
        <v>0</v>
      </c>
      <c r="N14" s="611">
        <v>0</v>
      </c>
      <c r="O14" s="612">
        <f t="shared" si="2"/>
        <v>3200000</v>
      </c>
      <c r="P14" s="613" t="e">
        <f t="shared" si="3"/>
        <v>#DIV/0!</v>
      </c>
      <c r="Q14" s="581">
        <f t="shared" si="1"/>
        <v>0</v>
      </c>
    </row>
    <row r="15" spans="2:17" ht="45.6">
      <c r="B15" s="205"/>
      <c r="C15" s="692"/>
      <c r="D15" s="600" t="s">
        <v>613</v>
      </c>
      <c r="E15" s="212" t="s">
        <v>733</v>
      </c>
      <c r="F15" s="212" t="s">
        <v>748</v>
      </c>
      <c r="G15" s="207">
        <v>3044</v>
      </c>
      <c r="H15" s="207"/>
      <c r="I15" s="611">
        <v>500000</v>
      </c>
      <c r="J15" s="686">
        <v>500000</v>
      </c>
      <c r="K15" s="679">
        <v>500000</v>
      </c>
      <c r="L15" s="611">
        <v>493886.89</v>
      </c>
      <c r="M15" s="611">
        <v>493886.89</v>
      </c>
      <c r="N15" s="611">
        <v>493886.89</v>
      </c>
      <c r="O15" s="612">
        <f t="shared" si="2"/>
        <v>6113.109999999986</v>
      </c>
      <c r="P15" s="613" t="e">
        <f t="shared" si="3"/>
        <v>#DIV/0!</v>
      </c>
      <c r="Q15" s="581">
        <f t="shared" si="1"/>
        <v>0.98777378000000005</v>
      </c>
    </row>
    <row r="16" spans="2:17" ht="45.6">
      <c r="B16" s="205"/>
      <c r="C16" s="692"/>
      <c r="D16" s="598" t="s">
        <v>614</v>
      </c>
      <c r="E16" s="212" t="s">
        <v>733</v>
      </c>
      <c r="F16" s="212" t="s">
        <v>748</v>
      </c>
      <c r="G16" s="207">
        <v>3044</v>
      </c>
      <c r="H16" s="207"/>
      <c r="I16" s="611">
        <v>2500000</v>
      </c>
      <c r="J16" s="686">
        <v>2500000</v>
      </c>
      <c r="K16" s="676">
        <v>2499902.62</v>
      </c>
      <c r="L16" s="611">
        <v>2499902.62</v>
      </c>
      <c r="M16" s="611">
        <v>2499902.62</v>
      </c>
      <c r="N16" s="611">
        <v>2499902.62</v>
      </c>
      <c r="O16" s="612">
        <f t="shared" si="2"/>
        <v>97.379999999888241</v>
      </c>
      <c r="P16" s="613" t="e">
        <f t="shared" si="3"/>
        <v>#DIV/0!</v>
      </c>
      <c r="Q16" s="581">
        <f t="shared" si="1"/>
        <v>0.99996104800000007</v>
      </c>
    </row>
    <row r="17" spans="2:17" ht="45.6">
      <c r="B17" s="205"/>
      <c r="C17" s="692"/>
      <c r="D17" s="598" t="s">
        <v>605</v>
      </c>
      <c r="E17" s="212" t="s">
        <v>733</v>
      </c>
      <c r="F17" s="212" t="s">
        <v>748</v>
      </c>
      <c r="G17" s="207">
        <v>3044</v>
      </c>
      <c r="H17" s="207"/>
      <c r="I17" s="611">
        <v>5000000</v>
      </c>
      <c r="J17" s="686">
        <v>5000000</v>
      </c>
      <c r="K17" s="671">
        <v>0</v>
      </c>
      <c r="L17" s="611">
        <v>0</v>
      </c>
      <c r="M17" s="611">
        <v>0</v>
      </c>
      <c r="N17" s="611">
        <v>0</v>
      </c>
      <c r="O17" s="612">
        <f t="shared" si="2"/>
        <v>5000000</v>
      </c>
      <c r="P17" s="613" t="e">
        <f t="shared" si="3"/>
        <v>#DIV/0!</v>
      </c>
      <c r="Q17" s="581">
        <f t="shared" si="1"/>
        <v>0</v>
      </c>
    </row>
    <row r="18" spans="2:17" ht="45.6">
      <c r="B18" s="205"/>
      <c r="C18" s="692"/>
      <c r="D18" s="598" t="s">
        <v>606</v>
      </c>
      <c r="E18" s="212" t="s">
        <v>733</v>
      </c>
      <c r="F18" s="212" t="s">
        <v>748</v>
      </c>
      <c r="G18" s="207">
        <v>3044</v>
      </c>
      <c r="H18" s="207"/>
      <c r="I18" s="611">
        <v>1500000</v>
      </c>
      <c r="J18" s="686">
        <v>1500000</v>
      </c>
      <c r="K18" s="671">
        <v>0</v>
      </c>
      <c r="L18" s="611">
        <v>0</v>
      </c>
      <c r="M18" s="611">
        <v>0</v>
      </c>
      <c r="N18" s="611">
        <v>0</v>
      </c>
      <c r="O18" s="612">
        <f t="shared" si="2"/>
        <v>1500000</v>
      </c>
      <c r="P18" s="613" t="e">
        <f t="shared" si="3"/>
        <v>#DIV/0!</v>
      </c>
      <c r="Q18" s="581">
        <f t="shared" si="1"/>
        <v>0</v>
      </c>
    </row>
    <row r="19" spans="2:17" ht="45.6">
      <c r="B19" s="205"/>
      <c r="C19" s="692"/>
      <c r="D19" s="598" t="s">
        <v>607</v>
      </c>
      <c r="E19" s="212" t="s">
        <v>733</v>
      </c>
      <c r="F19" s="212" t="s">
        <v>748</v>
      </c>
      <c r="G19" s="207">
        <v>3044</v>
      </c>
      <c r="H19" s="207"/>
      <c r="I19" s="611">
        <v>884276</v>
      </c>
      <c r="J19" s="686">
        <v>884276</v>
      </c>
      <c r="K19" s="671">
        <v>875000</v>
      </c>
      <c r="L19" s="611">
        <v>0</v>
      </c>
      <c r="M19" s="611">
        <v>0</v>
      </c>
      <c r="N19" s="611">
        <v>0</v>
      </c>
      <c r="O19" s="612">
        <f t="shared" si="2"/>
        <v>884276</v>
      </c>
      <c r="P19" s="613" t="e">
        <f t="shared" si="3"/>
        <v>#DIV/0!</v>
      </c>
      <c r="Q19" s="581">
        <f t="shared" si="1"/>
        <v>0</v>
      </c>
    </row>
    <row r="20" spans="2:17" ht="45.6">
      <c r="B20" s="205"/>
      <c r="C20" s="692"/>
      <c r="D20" s="598" t="s">
        <v>608</v>
      </c>
      <c r="E20" s="212" t="s">
        <v>733</v>
      </c>
      <c r="F20" s="212" t="s">
        <v>748</v>
      </c>
      <c r="G20" s="207">
        <v>3044</v>
      </c>
      <c r="H20" s="207"/>
      <c r="I20" s="611">
        <v>1000000</v>
      </c>
      <c r="J20" s="686">
        <v>1000000</v>
      </c>
      <c r="K20" s="671">
        <v>998342.04</v>
      </c>
      <c r="L20" s="611">
        <v>0</v>
      </c>
      <c r="M20" s="611">
        <v>0</v>
      </c>
      <c r="N20" s="611">
        <v>0</v>
      </c>
      <c r="O20" s="612">
        <f t="shared" si="2"/>
        <v>1000000</v>
      </c>
      <c r="P20" s="613" t="e">
        <f t="shared" si="3"/>
        <v>#DIV/0!</v>
      </c>
      <c r="Q20" s="581">
        <f t="shared" si="1"/>
        <v>0</v>
      </c>
    </row>
    <row r="21" spans="2:17" ht="45.6">
      <c r="B21" s="205"/>
      <c r="C21" s="692"/>
      <c r="D21" s="598" t="s">
        <v>746</v>
      </c>
      <c r="E21" s="212" t="s">
        <v>733</v>
      </c>
      <c r="F21" s="212" t="s">
        <v>748</v>
      </c>
      <c r="G21" s="207">
        <v>3044</v>
      </c>
      <c r="H21" s="207"/>
      <c r="I21" s="611">
        <v>659906.76</v>
      </c>
      <c r="J21" s="686">
        <v>659906.76</v>
      </c>
      <c r="K21" s="679">
        <v>599906.76</v>
      </c>
      <c r="L21" s="611">
        <v>500858.94</v>
      </c>
      <c r="M21" s="611">
        <v>500858.94</v>
      </c>
      <c r="N21" s="611">
        <v>500858.94</v>
      </c>
      <c r="O21" s="612">
        <f t="shared" si="2"/>
        <v>159047.82</v>
      </c>
      <c r="P21" s="613" t="e">
        <f t="shared" si="3"/>
        <v>#DIV/0!</v>
      </c>
      <c r="Q21" s="581">
        <f t="shared" si="1"/>
        <v>0.75898440561512048</v>
      </c>
    </row>
    <row r="22" spans="2:17" ht="45.6">
      <c r="B22" s="205"/>
      <c r="C22" s="692"/>
      <c r="D22" s="603" t="s">
        <v>749</v>
      </c>
      <c r="E22" s="212" t="s">
        <v>733</v>
      </c>
      <c r="F22" s="212" t="s">
        <v>748</v>
      </c>
      <c r="G22" s="207">
        <v>3044</v>
      </c>
      <c r="H22" s="207"/>
      <c r="I22" s="611">
        <v>196216.67</v>
      </c>
      <c r="J22" s="686">
        <v>196216.67</v>
      </c>
      <c r="K22" s="611">
        <v>196216.67</v>
      </c>
      <c r="L22" s="611">
        <v>53435.18</v>
      </c>
      <c r="M22" s="611">
        <v>53435.18</v>
      </c>
      <c r="N22" s="611">
        <v>53435.18</v>
      </c>
      <c r="O22" s="612">
        <f t="shared" si="2"/>
        <v>142781.49000000002</v>
      </c>
      <c r="P22" s="613" t="e">
        <f t="shared" si="3"/>
        <v>#DIV/0!</v>
      </c>
      <c r="Q22" s="581">
        <f t="shared" si="1"/>
        <v>0.27232742253754483</v>
      </c>
    </row>
    <row r="23" spans="2:17" ht="57.6">
      <c r="B23" s="205"/>
      <c r="C23" s="692"/>
      <c r="D23" s="603" t="s">
        <v>751</v>
      </c>
      <c r="E23" s="212" t="s">
        <v>733</v>
      </c>
      <c r="F23" s="212" t="s">
        <v>748</v>
      </c>
      <c r="G23" s="207">
        <v>3044</v>
      </c>
      <c r="H23" s="207"/>
      <c r="I23" s="611">
        <v>25874.240000000002</v>
      </c>
      <c r="J23" s="686">
        <v>25874.240000000002</v>
      </c>
      <c r="K23" s="611">
        <v>25874.240000000002</v>
      </c>
      <c r="L23" s="611">
        <v>0</v>
      </c>
      <c r="M23" s="611">
        <v>0</v>
      </c>
      <c r="N23" s="611">
        <v>0</v>
      </c>
      <c r="O23" s="612">
        <f t="shared" si="2"/>
        <v>25874.240000000002</v>
      </c>
      <c r="P23" s="613" t="e">
        <f t="shared" si="3"/>
        <v>#DIV/0!</v>
      </c>
      <c r="Q23" s="581">
        <f t="shared" si="1"/>
        <v>0</v>
      </c>
    </row>
    <row r="24" spans="2:17" ht="45.6" customHeight="1">
      <c r="B24" s="205"/>
      <c r="D24" s="695" t="s">
        <v>615</v>
      </c>
      <c r="E24" s="212" t="s">
        <v>733</v>
      </c>
      <c r="F24" s="212" t="s">
        <v>748</v>
      </c>
      <c r="G24" s="207">
        <v>3044</v>
      </c>
      <c r="H24" s="214"/>
      <c r="I24" s="615">
        <v>435191.63</v>
      </c>
      <c r="J24" s="615">
        <v>435191.63</v>
      </c>
      <c r="K24" s="672">
        <v>0</v>
      </c>
      <c r="L24" s="611">
        <v>0</v>
      </c>
      <c r="M24" s="611">
        <v>0</v>
      </c>
      <c r="N24" s="611">
        <v>0</v>
      </c>
      <c r="O24" s="612">
        <f t="shared" si="2"/>
        <v>435191.63</v>
      </c>
      <c r="P24" s="613" t="e">
        <f t="shared" si="3"/>
        <v>#DIV/0!</v>
      </c>
      <c r="Q24" s="581">
        <f t="shared" si="1"/>
        <v>0</v>
      </c>
    </row>
    <row r="25" spans="2:17">
      <c r="B25" s="216"/>
      <c r="C25" s="217"/>
      <c r="D25" s="218"/>
      <c r="E25" s="219"/>
      <c r="F25" s="219"/>
      <c r="G25" s="204"/>
      <c r="H25" s="204"/>
      <c r="I25" s="204"/>
      <c r="J25" s="204"/>
      <c r="K25" s="204"/>
      <c r="L25" s="204"/>
      <c r="M25" s="204"/>
      <c r="N25" s="204"/>
      <c r="O25" s="204"/>
      <c r="P25" s="580"/>
      <c r="Q25" s="581"/>
    </row>
    <row r="26" spans="2:17" ht="12" customHeight="1">
      <c r="B26" s="221"/>
      <c r="C26" s="874" t="s">
        <v>234</v>
      </c>
      <c r="D26" s="875"/>
      <c r="E26" s="222">
        <v>0</v>
      </c>
      <c r="F26" s="222">
        <v>0</v>
      </c>
      <c r="G26" s="222">
        <v>0</v>
      </c>
      <c r="H26" s="222">
        <v>0</v>
      </c>
      <c r="I26" s="616">
        <f>SUM(I11:I24)</f>
        <v>32463078.680000003</v>
      </c>
      <c r="J26" s="616">
        <f t="shared" ref="J26:O26" si="4">SUM(J11:J24)</f>
        <v>32463078.680000003</v>
      </c>
      <c r="K26" s="616">
        <f t="shared" si="4"/>
        <v>22078919.680000003</v>
      </c>
      <c r="L26" s="616">
        <f t="shared" si="4"/>
        <v>16363061.720000001</v>
      </c>
      <c r="M26" s="616">
        <f t="shared" si="4"/>
        <v>16363061.720000001</v>
      </c>
      <c r="N26" s="616">
        <f t="shared" si="4"/>
        <v>16363061.720000001</v>
      </c>
      <c r="O26" s="616">
        <f t="shared" si="4"/>
        <v>16100016.960000001</v>
      </c>
      <c r="P26" s="884"/>
      <c r="Q26" s="885"/>
    </row>
    <row r="27" spans="2:17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2:17">
      <c r="B28" s="310" t="s">
        <v>76</v>
      </c>
      <c r="G28" s="18"/>
      <c r="H28" s="18"/>
      <c r="I28" s="18"/>
      <c r="J28" s="18"/>
      <c r="K28" s="18"/>
      <c r="L28" s="18"/>
      <c r="M28" s="18"/>
      <c r="N28" s="18"/>
      <c r="O28" s="18"/>
    </row>
    <row r="29" spans="2:17">
      <c r="K29" s="673"/>
    </row>
    <row r="31" spans="2:17">
      <c r="D31" s="224"/>
    </row>
    <row r="32" spans="2:17">
      <c r="D32" s="670" t="s">
        <v>77</v>
      </c>
      <c r="H32" s="716" t="s">
        <v>80</v>
      </c>
      <c r="I32" s="716"/>
      <c r="J32" s="716"/>
      <c r="K32" s="716"/>
      <c r="L32" s="716"/>
      <c r="M32" s="716"/>
      <c r="N32" s="716"/>
      <c r="O32" s="716"/>
    </row>
    <row r="33" spans="4:15">
      <c r="D33" s="670" t="s">
        <v>78</v>
      </c>
      <c r="H33" s="717" t="s">
        <v>79</v>
      </c>
      <c r="I33" s="717"/>
      <c r="J33" s="717"/>
      <c r="K33" s="717"/>
      <c r="L33" s="717"/>
      <c r="M33" s="717"/>
      <c r="N33" s="717"/>
      <c r="O33" s="717"/>
    </row>
  </sheetData>
  <mergeCells count="14">
    <mergeCell ref="C26:D26"/>
    <mergeCell ref="P26:Q26"/>
    <mergeCell ref="H33:O33"/>
    <mergeCell ref="H32:O32"/>
    <mergeCell ref="B10:D10"/>
    <mergeCell ref="P7:Q7"/>
    <mergeCell ref="B1:O1"/>
    <mergeCell ref="B2:O2"/>
    <mergeCell ref="B3:O3"/>
    <mergeCell ref="B7:D9"/>
    <mergeCell ref="O7:O8"/>
    <mergeCell ref="G7:G9"/>
    <mergeCell ref="E7:E9"/>
    <mergeCell ref="H7:N7"/>
  </mergeCells>
  <dataValidations disablePrompts="1"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25" right="0.7" top="0.44" bottom="0.75" header="0.3" footer="0.3"/>
  <pageSetup scale="70" fitToHeight="0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AD72"/>
  <sheetViews>
    <sheetView showGridLines="0" topLeftCell="K61" zoomScaleNormal="100" workbookViewId="0">
      <selection activeCell="R64" sqref="R64"/>
    </sheetView>
  </sheetViews>
  <sheetFormatPr baseColWidth="10" defaultColWidth="11.44140625" defaultRowHeight="11.4"/>
  <cols>
    <col min="1" max="1" width="2.109375" style="18" customWidth="1"/>
    <col min="2" max="2" width="18.5546875" style="198" customWidth="1"/>
    <col min="3" max="3" width="24.88671875" style="198" customWidth="1"/>
    <col min="4" max="4" width="5.44140625" style="198" customWidth="1"/>
    <col min="5" max="5" width="8.109375" style="198" customWidth="1"/>
    <col min="6" max="6" width="5.44140625" style="198" customWidth="1"/>
    <col min="7" max="7" width="6" style="198" customWidth="1"/>
    <col min="8" max="8" width="20.44140625" style="198" customWidth="1"/>
    <col min="9" max="9" width="31.88671875" style="198" customWidth="1"/>
    <col min="10" max="13" width="12.6640625" style="198" customWidth="1"/>
    <col min="14" max="14" width="12.5546875" style="198" customWidth="1"/>
    <col min="15" max="15" width="12.88671875" style="198" customWidth="1"/>
    <col min="16" max="16" width="10.88671875" style="18" customWidth="1"/>
    <col min="17" max="20" width="11.44140625" style="198"/>
    <col min="21" max="21" width="16.88671875" style="198" customWidth="1"/>
    <col min="22" max="22" width="16.109375" style="198" customWidth="1"/>
    <col min="23" max="23" width="13.5546875" style="198" customWidth="1"/>
    <col min="24" max="26" width="11.44140625" style="198"/>
    <col min="27" max="27" width="16.33203125" style="198" customWidth="1"/>
    <col min="28" max="28" width="15.44140625" style="198" customWidth="1"/>
    <col min="29" max="29" width="13.5546875" style="198" customWidth="1"/>
    <col min="30" max="16384" width="11.44140625" style="198"/>
  </cols>
  <sheetData>
    <row r="1" spans="2:30" ht="6" customHeight="1">
      <c r="B1" s="738" t="s">
        <v>543</v>
      </c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  <c r="T1" s="738"/>
      <c r="U1" s="738"/>
      <c r="V1" s="738"/>
      <c r="W1" s="738"/>
      <c r="X1" s="738"/>
      <c r="Y1" s="738"/>
    </row>
    <row r="2" spans="2:30" ht="13.5" customHeight="1"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8"/>
      <c r="T2" s="738"/>
      <c r="U2" s="738"/>
      <c r="V2" s="738"/>
      <c r="W2" s="738"/>
      <c r="X2" s="738"/>
      <c r="Y2" s="738"/>
    </row>
    <row r="3" spans="2:30" ht="20.25" customHeight="1">
      <c r="B3" s="738" t="s">
        <v>755</v>
      </c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738"/>
      <c r="T3" s="738"/>
      <c r="U3" s="738"/>
      <c r="V3" s="738"/>
      <c r="W3" s="738"/>
      <c r="X3" s="738"/>
      <c r="Y3" s="738"/>
    </row>
    <row r="4" spans="2:30" s="18" customFormat="1" ht="8.25" customHeight="1"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</row>
    <row r="5" spans="2:30" s="18" customFormat="1" ht="24" customHeight="1">
      <c r="D5" s="21" t="s">
        <v>3</v>
      </c>
      <c r="E5" s="56" t="s">
        <v>551</v>
      </c>
      <c r="F5" s="384"/>
      <c r="G5" s="321"/>
      <c r="H5" s="200"/>
      <c r="I5" s="200"/>
      <c r="J5" s="200"/>
      <c r="K5" s="200"/>
      <c r="L5" s="56"/>
      <c r="M5" s="56"/>
      <c r="N5" s="60"/>
      <c r="O5" s="178"/>
    </row>
    <row r="6" spans="2:30" s="18" customFormat="1" ht="8.25" customHeight="1"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</row>
    <row r="7" spans="2:30" ht="15" customHeight="1">
      <c r="B7" s="897" t="s">
        <v>516</v>
      </c>
      <c r="C7" s="898"/>
      <c r="D7" s="899" t="s">
        <v>517</v>
      </c>
      <c r="E7" s="900"/>
      <c r="F7" s="900"/>
      <c r="G7" s="900"/>
      <c r="H7" s="901"/>
      <c r="I7" s="895" t="s">
        <v>518</v>
      </c>
      <c r="J7" s="895"/>
      <c r="K7" s="895"/>
      <c r="L7" s="895"/>
      <c r="M7" s="895"/>
      <c r="N7" s="895"/>
      <c r="O7" s="895"/>
      <c r="P7" s="895" t="s">
        <v>519</v>
      </c>
      <c r="Q7" s="895"/>
      <c r="R7" s="895"/>
      <c r="S7" s="895"/>
      <c r="T7" s="895"/>
      <c r="U7" s="895" t="s">
        <v>520</v>
      </c>
      <c r="V7" s="895"/>
      <c r="W7" s="895"/>
      <c r="X7" s="895"/>
      <c r="Y7" s="895"/>
    </row>
    <row r="8" spans="2:30">
      <c r="B8" s="902" t="s">
        <v>521</v>
      </c>
      <c r="C8" s="902" t="s">
        <v>522</v>
      </c>
      <c r="D8" s="893" t="s">
        <v>523</v>
      </c>
      <c r="E8" s="893" t="s">
        <v>524</v>
      </c>
      <c r="F8" s="893" t="s">
        <v>525</v>
      </c>
      <c r="G8" s="893" t="s">
        <v>526</v>
      </c>
      <c r="H8" s="893" t="s">
        <v>510</v>
      </c>
      <c r="I8" s="889" t="s">
        <v>527</v>
      </c>
      <c r="J8" s="889" t="s">
        <v>528</v>
      </c>
      <c r="K8" s="889" t="s">
        <v>529</v>
      </c>
      <c r="L8" s="889" t="s">
        <v>530</v>
      </c>
      <c r="M8" s="889" t="s">
        <v>531</v>
      </c>
      <c r="N8" s="889" t="s">
        <v>532</v>
      </c>
      <c r="O8" s="889" t="s">
        <v>533</v>
      </c>
      <c r="P8" s="889" t="s">
        <v>534</v>
      </c>
      <c r="Q8" s="889" t="s">
        <v>535</v>
      </c>
      <c r="R8" s="889" t="s">
        <v>536</v>
      </c>
      <c r="S8" s="891" t="s">
        <v>537</v>
      </c>
      <c r="T8" s="892"/>
      <c r="U8" s="889" t="s">
        <v>230</v>
      </c>
      <c r="V8" s="889" t="s">
        <v>209</v>
      </c>
      <c r="W8" s="889" t="s">
        <v>210</v>
      </c>
      <c r="X8" s="891" t="s">
        <v>538</v>
      </c>
      <c r="Y8" s="892"/>
    </row>
    <row r="9" spans="2:30" ht="15.75" customHeight="1">
      <c r="B9" s="903"/>
      <c r="C9" s="903"/>
      <c r="D9" s="894"/>
      <c r="E9" s="894"/>
      <c r="F9" s="894"/>
      <c r="G9" s="894"/>
      <c r="H9" s="894"/>
      <c r="I9" s="890"/>
      <c r="J9" s="890"/>
      <c r="K9" s="890"/>
      <c r="L9" s="890"/>
      <c r="M9" s="890"/>
      <c r="N9" s="890"/>
      <c r="O9" s="890"/>
      <c r="P9" s="890"/>
      <c r="Q9" s="890"/>
      <c r="R9" s="890"/>
      <c r="S9" s="577" t="s">
        <v>539</v>
      </c>
      <c r="T9" s="577" t="s">
        <v>540</v>
      </c>
      <c r="U9" s="896"/>
      <c r="V9" s="890"/>
      <c r="W9" s="890"/>
      <c r="X9" s="575" t="s">
        <v>541</v>
      </c>
      <c r="Y9" s="575" t="s">
        <v>542</v>
      </c>
      <c r="AA9" s="198" t="s">
        <v>756</v>
      </c>
      <c r="AB9" s="198" t="s">
        <v>756</v>
      </c>
    </row>
    <row r="10" spans="2:30" ht="50.1" customHeight="1">
      <c r="B10" s="598" t="s">
        <v>758</v>
      </c>
      <c r="C10" s="598" t="s">
        <v>623</v>
      </c>
      <c r="D10" s="599" t="s">
        <v>624</v>
      </c>
      <c r="E10" s="599" t="s">
        <v>625</v>
      </c>
      <c r="F10" s="599" t="s">
        <v>626</v>
      </c>
      <c r="G10" s="600" t="s">
        <v>627</v>
      </c>
      <c r="H10" s="600">
        <v>3044</v>
      </c>
      <c r="I10" s="601" t="s">
        <v>628</v>
      </c>
      <c r="J10" s="598" t="s">
        <v>629</v>
      </c>
      <c r="K10" s="598" t="s">
        <v>630</v>
      </c>
      <c r="L10" s="598" t="s">
        <v>631</v>
      </c>
      <c r="M10" s="598" t="s">
        <v>632</v>
      </c>
      <c r="N10" s="598" t="s">
        <v>633</v>
      </c>
      <c r="O10" s="598" t="s">
        <v>634</v>
      </c>
      <c r="P10" s="600">
        <v>90</v>
      </c>
      <c r="Q10" s="600">
        <v>90</v>
      </c>
      <c r="R10" s="600">
        <v>60</v>
      </c>
      <c r="S10" s="600">
        <f>+R10/P10</f>
        <v>0.66666666666666663</v>
      </c>
      <c r="T10" s="600">
        <f>+R10/Q10</f>
        <v>0.66666666666666663</v>
      </c>
      <c r="U10" s="674">
        <v>610430</v>
      </c>
      <c r="V10" s="674">
        <v>1437571.94</v>
      </c>
      <c r="W10" s="675">
        <v>772946.55</v>
      </c>
      <c r="X10" s="617">
        <f>+W10/U10</f>
        <v>1.2662329013973757</v>
      </c>
      <c r="Y10" s="617">
        <f>+W10/V10</f>
        <v>0.53767503976183628</v>
      </c>
      <c r="AA10" s="688"/>
      <c r="AB10" s="689"/>
      <c r="AC10" s="198">
        <f>+W10+W11</f>
        <v>1545893.11</v>
      </c>
      <c r="AD10" s="673">
        <f>+AA10-AC10</f>
        <v>-1545893.11</v>
      </c>
    </row>
    <row r="11" spans="2:30" ht="50.1" customHeight="1">
      <c r="B11" s="598" t="s">
        <v>622</v>
      </c>
      <c r="C11" s="598" t="s">
        <v>623</v>
      </c>
      <c r="D11" s="599" t="s">
        <v>624</v>
      </c>
      <c r="E11" s="599" t="s">
        <v>625</v>
      </c>
      <c r="F11" s="599" t="s">
        <v>626</v>
      </c>
      <c r="G11" s="600" t="s">
        <v>627</v>
      </c>
      <c r="H11" s="600">
        <v>3044</v>
      </c>
      <c r="I11" s="601" t="s">
        <v>635</v>
      </c>
      <c r="J11" s="598" t="s">
        <v>629</v>
      </c>
      <c r="K11" s="598" t="s">
        <v>630</v>
      </c>
      <c r="L11" s="598" t="s">
        <v>631</v>
      </c>
      <c r="M11" s="598" t="s">
        <v>632</v>
      </c>
      <c r="N11" s="598" t="s">
        <v>636</v>
      </c>
      <c r="O11" s="598" t="s">
        <v>637</v>
      </c>
      <c r="P11" s="600">
        <v>10</v>
      </c>
      <c r="Q11" s="600">
        <v>10</v>
      </c>
      <c r="R11" s="600">
        <v>9</v>
      </c>
      <c r="S11" s="600">
        <f t="shared" ref="S11:S65" si="0">+R11/P11</f>
        <v>0.9</v>
      </c>
      <c r="T11" s="600">
        <f t="shared" ref="T11:T65" si="1">+R11/Q11</f>
        <v>0.9</v>
      </c>
      <c r="U11" s="674">
        <v>610430</v>
      </c>
      <c r="V11" s="674">
        <v>1437571.94</v>
      </c>
      <c r="W11" s="675">
        <v>772946.56</v>
      </c>
      <c r="X11" s="617">
        <f t="shared" ref="X11:X64" si="2">+W11/U11</f>
        <v>1.2662329177792704</v>
      </c>
      <c r="Y11" s="617">
        <f t="shared" ref="Y11:Y65" si="3">+W11/V11</f>
        <v>0.53767504671800992</v>
      </c>
      <c r="AA11" s="689"/>
      <c r="AB11" s="689"/>
    </row>
    <row r="12" spans="2:30" ht="50.1" customHeight="1">
      <c r="B12" s="598" t="s">
        <v>622</v>
      </c>
      <c r="C12" s="598" t="s">
        <v>623</v>
      </c>
      <c r="D12" s="599" t="s">
        <v>624</v>
      </c>
      <c r="E12" s="599" t="s">
        <v>625</v>
      </c>
      <c r="F12" s="599" t="s">
        <v>626</v>
      </c>
      <c r="G12" s="600" t="s">
        <v>627</v>
      </c>
      <c r="H12" s="600">
        <v>3044</v>
      </c>
      <c r="I12" s="601" t="s">
        <v>753</v>
      </c>
      <c r="J12" s="598" t="s">
        <v>629</v>
      </c>
      <c r="K12" s="598" t="s">
        <v>630</v>
      </c>
      <c r="L12" s="598" t="s">
        <v>631</v>
      </c>
      <c r="M12" s="598" t="s">
        <v>632</v>
      </c>
      <c r="N12" s="598" t="s">
        <v>636</v>
      </c>
      <c r="O12" s="598" t="s">
        <v>754</v>
      </c>
      <c r="P12" s="600">
        <v>0</v>
      </c>
      <c r="Q12" s="600">
        <v>1</v>
      </c>
      <c r="R12" s="600">
        <v>1</v>
      </c>
      <c r="S12" s="600" t="e">
        <f t="shared" si="0"/>
        <v>#DIV/0!</v>
      </c>
      <c r="T12" s="600">
        <f t="shared" si="1"/>
        <v>1</v>
      </c>
      <c r="U12" s="674">
        <v>0</v>
      </c>
      <c r="V12" s="674">
        <v>380950</v>
      </c>
      <c r="W12" s="675">
        <v>380950</v>
      </c>
      <c r="X12" s="617" t="e">
        <f t="shared" si="2"/>
        <v>#DIV/0!</v>
      </c>
      <c r="Y12" s="617">
        <f t="shared" si="3"/>
        <v>1</v>
      </c>
      <c r="AA12" s="689">
        <f>+V10+V11+V12</f>
        <v>3256093.88</v>
      </c>
      <c r="AB12" s="689">
        <f>+W10+W11+W12</f>
        <v>1926843.11</v>
      </c>
    </row>
    <row r="13" spans="2:30" ht="50.1" customHeight="1">
      <c r="B13" s="598" t="s">
        <v>622</v>
      </c>
      <c r="C13" s="598" t="s">
        <v>623</v>
      </c>
      <c r="D13" s="599" t="s">
        <v>624</v>
      </c>
      <c r="E13" s="599" t="s">
        <v>625</v>
      </c>
      <c r="F13" s="599" t="s">
        <v>626</v>
      </c>
      <c r="G13" s="600" t="s">
        <v>638</v>
      </c>
      <c r="H13" s="600">
        <v>3044</v>
      </c>
      <c r="I13" s="601" t="s">
        <v>639</v>
      </c>
      <c r="J13" s="598" t="s">
        <v>629</v>
      </c>
      <c r="K13" s="598" t="s">
        <v>630</v>
      </c>
      <c r="L13" s="598" t="s">
        <v>631</v>
      </c>
      <c r="M13" s="598" t="s">
        <v>632</v>
      </c>
      <c r="N13" s="598" t="s">
        <v>633</v>
      </c>
      <c r="O13" s="598" t="s">
        <v>640</v>
      </c>
      <c r="P13" s="600">
        <v>100</v>
      </c>
      <c r="Q13" s="600">
        <v>100</v>
      </c>
      <c r="R13" s="600">
        <v>74.98</v>
      </c>
      <c r="S13" s="600">
        <f t="shared" si="0"/>
        <v>0.74980000000000002</v>
      </c>
      <c r="T13" s="600">
        <f t="shared" si="1"/>
        <v>0.74980000000000002</v>
      </c>
      <c r="U13" s="674">
        <v>453048.5</v>
      </c>
      <c r="V13" s="402">
        <v>1023442.01</v>
      </c>
      <c r="W13" s="675">
        <v>530539.1</v>
      </c>
      <c r="X13" s="617">
        <f t="shared" si="2"/>
        <v>1.171042614642803</v>
      </c>
      <c r="Y13" s="617">
        <f t="shared" si="3"/>
        <v>0.51838706523293876</v>
      </c>
      <c r="AA13" s="688"/>
      <c r="AB13" s="689"/>
    </row>
    <row r="14" spans="2:30" ht="50.1" customHeight="1">
      <c r="B14" s="598" t="s">
        <v>622</v>
      </c>
      <c r="C14" s="598" t="s">
        <v>623</v>
      </c>
      <c r="D14" s="599" t="s">
        <v>624</v>
      </c>
      <c r="E14" s="599" t="s">
        <v>625</v>
      </c>
      <c r="F14" s="599" t="s">
        <v>626</v>
      </c>
      <c r="G14" s="600" t="s">
        <v>638</v>
      </c>
      <c r="H14" s="600">
        <v>3044</v>
      </c>
      <c r="I14" s="601" t="s">
        <v>641</v>
      </c>
      <c r="J14" s="598" t="s">
        <v>629</v>
      </c>
      <c r="K14" s="598" t="s">
        <v>630</v>
      </c>
      <c r="L14" s="598" t="s">
        <v>631</v>
      </c>
      <c r="M14" s="598" t="s">
        <v>632</v>
      </c>
      <c r="N14" s="598" t="s">
        <v>642</v>
      </c>
      <c r="O14" s="598" t="s">
        <v>643</v>
      </c>
      <c r="P14" s="600">
        <v>4</v>
      </c>
      <c r="Q14" s="600">
        <v>4</v>
      </c>
      <c r="R14" s="600">
        <v>3</v>
      </c>
      <c r="S14" s="600">
        <f t="shared" si="0"/>
        <v>0.75</v>
      </c>
      <c r="T14" s="600">
        <f t="shared" si="1"/>
        <v>0.75</v>
      </c>
      <c r="U14" s="674">
        <v>453048.5</v>
      </c>
      <c r="V14" s="402">
        <v>1023442</v>
      </c>
      <c r="W14" s="675">
        <v>530539.09</v>
      </c>
      <c r="X14" s="617">
        <v>1029996.6949999999</v>
      </c>
      <c r="Y14" s="617">
        <f t="shared" si="3"/>
        <v>0.51838706052712313</v>
      </c>
      <c r="AA14" s="689"/>
      <c r="AB14" s="689"/>
    </row>
    <row r="15" spans="2:30" ht="50.1" customHeight="1">
      <c r="B15" s="598" t="s">
        <v>622</v>
      </c>
      <c r="C15" s="598" t="s">
        <v>623</v>
      </c>
      <c r="D15" s="599" t="s">
        <v>624</v>
      </c>
      <c r="E15" s="599" t="s">
        <v>625</v>
      </c>
      <c r="F15" s="599" t="s">
        <v>626</v>
      </c>
      <c r="G15" s="600" t="s">
        <v>644</v>
      </c>
      <c r="H15" s="600">
        <v>3044</v>
      </c>
      <c r="I15" s="601" t="s">
        <v>645</v>
      </c>
      <c r="J15" s="598" t="s">
        <v>646</v>
      </c>
      <c r="K15" s="598" t="s">
        <v>647</v>
      </c>
      <c r="L15" s="598" t="s">
        <v>631</v>
      </c>
      <c r="M15" s="598" t="s">
        <v>632</v>
      </c>
      <c r="N15" s="598" t="s">
        <v>648</v>
      </c>
      <c r="O15" s="598" t="s">
        <v>649</v>
      </c>
      <c r="P15" s="600">
        <v>4</v>
      </c>
      <c r="Q15" s="600">
        <v>4</v>
      </c>
      <c r="R15" s="600">
        <v>4</v>
      </c>
      <c r="S15" s="600">
        <f t="shared" si="0"/>
        <v>1</v>
      </c>
      <c r="T15" s="600">
        <f t="shared" si="1"/>
        <v>1</v>
      </c>
      <c r="U15" s="677">
        <v>349864</v>
      </c>
      <c r="V15" s="677">
        <v>857406.41</v>
      </c>
      <c r="W15" s="678">
        <v>467654.41</v>
      </c>
      <c r="X15" s="617">
        <f t="shared" si="2"/>
        <v>1.3366748507991677</v>
      </c>
      <c r="Y15" s="617">
        <f t="shared" si="3"/>
        <v>0.54542910403480649</v>
      </c>
      <c r="AA15" s="689"/>
      <c r="AB15" s="689"/>
    </row>
    <row r="16" spans="2:30" ht="50.1" customHeight="1">
      <c r="B16" s="598" t="s">
        <v>622</v>
      </c>
      <c r="C16" s="598" t="s">
        <v>623</v>
      </c>
      <c r="D16" s="599" t="s">
        <v>624</v>
      </c>
      <c r="E16" s="599" t="s">
        <v>625</v>
      </c>
      <c r="F16" s="599" t="s">
        <v>626</v>
      </c>
      <c r="G16" s="600" t="s">
        <v>650</v>
      </c>
      <c r="H16" s="600">
        <v>3044</v>
      </c>
      <c r="I16" s="601" t="s">
        <v>651</v>
      </c>
      <c r="J16" s="598" t="s">
        <v>652</v>
      </c>
      <c r="K16" s="598" t="s">
        <v>647</v>
      </c>
      <c r="L16" s="598" t="s">
        <v>631</v>
      </c>
      <c r="M16" s="598" t="s">
        <v>632</v>
      </c>
      <c r="N16" s="598" t="s">
        <v>648</v>
      </c>
      <c r="O16" s="598" t="s">
        <v>649</v>
      </c>
      <c r="P16" s="600">
        <v>1</v>
      </c>
      <c r="Q16" s="600">
        <v>1</v>
      </c>
      <c r="R16" s="600">
        <v>0.5</v>
      </c>
      <c r="S16" s="600">
        <f t="shared" si="0"/>
        <v>0.5</v>
      </c>
      <c r="T16" s="600">
        <f t="shared" si="1"/>
        <v>0.5</v>
      </c>
      <c r="U16" s="674">
        <v>1728916</v>
      </c>
      <c r="V16" s="18">
        <v>4723584.72</v>
      </c>
      <c r="W16" s="675">
        <v>2564230.73</v>
      </c>
      <c r="X16" s="617">
        <f t="shared" si="2"/>
        <v>1.4831436171566461</v>
      </c>
      <c r="Y16" s="617">
        <f t="shared" si="3"/>
        <v>0.54285693641586685</v>
      </c>
      <c r="AA16" s="688"/>
      <c r="AB16" s="688"/>
    </row>
    <row r="17" spans="2:29" ht="50.1" customHeight="1">
      <c r="B17" s="598" t="s">
        <v>622</v>
      </c>
      <c r="C17" s="598" t="s">
        <v>623</v>
      </c>
      <c r="D17" s="599" t="s">
        <v>624</v>
      </c>
      <c r="E17" s="599" t="s">
        <v>625</v>
      </c>
      <c r="F17" s="599" t="s">
        <v>626</v>
      </c>
      <c r="G17" s="600" t="s">
        <v>650</v>
      </c>
      <c r="H17" s="600">
        <v>3044</v>
      </c>
      <c r="I17" s="601" t="s">
        <v>653</v>
      </c>
      <c r="J17" s="598" t="s">
        <v>652</v>
      </c>
      <c r="K17" s="598" t="s">
        <v>647</v>
      </c>
      <c r="L17" s="598" t="s">
        <v>631</v>
      </c>
      <c r="M17" s="598" t="s">
        <v>632</v>
      </c>
      <c r="N17" s="598" t="s">
        <v>648</v>
      </c>
      <c r="O17" s="598" t="s">
        <v>649</v>
      </c>
      <c r="P17" s="600">
        <v>1</v>
      </c>
      <c r="Q17" s="600">
        <v>1</v>
      </c>
      <c r="R17" s="600">
        <v>0.5</v>
      </c>
      <c r="S17" s="600">
        <f t="shared" si="0"/>
        <v>0.5</v>
      </c>
      <c r="T17" s="600">
        <f t="shared" si="1"/>
        <v>0.5</v>
      </c>
      <c r="U17" s="674">
        <v>1728914</v>
      </c>
      <c r="V17" s="18">
        <v>4723584.71</v>
      </c>
      <c r="W17" s="675">
        <v>2564230.71</v>
      </c>
      <c r="X17" s="617">
        <f t="shared" si="2"/>
        <v>1.4831453212826087</v>
      </c>
      <c r="Y17" s="617">
        <f t="shared" si="3"/>
        <v>0.54285693333104212</v>
      </c>
      <c r="AA17" s="689"/>
      <c r="AB17" s="689"/>
    </row>
    <row r="18" spans="2:29" ht="50.1" customHeight="1">
      <c r="B18" s="598" t="s">
        <v>622</v>
      </c>
      <c r="C18" s="598" t="s">
        <v>623</v>
      </c>
      <c r="D18" s="599" t="s">
        <v>624</v>
      </c>
      <c r="E18" s="599" t="s">
        <v>625</v>
      </c>
      <c r="F18" s="599" t="s">
        <v>626</v>
      </c>
      <c r="G18" s="600" t="s">
        <v>650</v>
      </c>
      <c r="H18" s="600">
        <v>3044</v>
      </c>
      <c r="I18" s="601" t="s">
        <v>654</v>
      </c>
      <c r="J18" s="598" t="s">
        <v>652</v>
      </c>
      <c r="K18" s="598" t="s">
        <v>647</v>
      </c>
      <c r="L18" s="598" t="s">
        <v>631</v>
      </c>
      <c r="M18" s="598" t="s">
        <v>632</v>
      </c>
      <c r="N18" s="598" t="s">
        <v>648</v>
      </c>
      <c r="O18" s="598" t="s">
        <v>649</v>
      </c>
      <c r="P18" s="600">
        <v>1</v>
      </c>
      <c r="Q18" s="600">
        <v>1</v>
      </c>
      <c r="R18" s="600">
        <v>0.5</v>
      </c>
      <c r="S18" s="600">
        <f t="shared" si="0"/>
        <v>0.5</v>
      </c>
      <c r="T18" s="600">
        <f t="shared" si="1"/>
        <v>0.5</v>
      </c>
      <c r="U18" s="674">
        <v>1728914</v>
      </c>
      <c r="V18" s="18">
        <v>4723584.71</v>
      </c>
      <c r="W18" s="675">
        <v>2564230.71</v>
      </c>
      <c r="X18" s="617">
        <f t="shared" si="2"/>
        <v>1.4831453212826087</v>
      </c>
      <c r="Y18" s="617">
        <f t="shared" si="3"/>
        <v>0.54285693333104212</v>
      </c>
      <c r="AA18" s="689"/>
      <c r="AB18" s="689"/>
      <c r="AC18" s="689"/>
    </row>
    <row r="19" spans="2:29" ht="50.1" customHeight="1">
      <c r="B19" s="598" t="s">
        <v>622</v>
      </c>
      <c r="C19" s="598" t="s">
        <v>623</v>
      </c>
      <c r="D19" s="599" t="s">
        <v>624</v>
      </c>
      <c r="E19" s="599" t="s">
        <v>625</v>
      </c>
      <c r="F19" s="599" t="s">
        <v>626</v>
      </c>
      <c r="G19" s="600" t="s">
        <v>655</v>
      </c>
      <c r="H19" s="600">
        <v>3044</v>
      </c>
      <c r="I19" s="601" t="s">
        <v>656</v>
      </c>
      <c r="J19" s="598" t="s">
        <v>657</v>
      </c>
      <c r="K19" s="598" t="s">
        <v>647</v>
      </c>
      <c r="L19" s="598" t="s">
        <v>631</v>
      </c>
      <c r="M19" s="598" t="s">
        <v>632</v>
      </c>
      <c r="N19" s="598" t="s">
        <v>648</v>
      </c>
      <c r="O19" s="598" t="s">
        <v>649</v>
      </c>
      <c r="P19" s="600">
        <v>4</v>
      </c>
      <c r="Q19" s="600">
        <v>4</v>
      </c>
      <c r="R19" s="600">
        <v>2</v>
      </c>
      <c r="S19" s="600">
        <f t="shared" si="0"/>
        <v>0.5</v>
      </c>
      <c r="T19" s="600">
        <f t="shared" si="1"/>
        <v>0.5</v>
      </c>
      <c r="U19" s="674">
        <v>64262</v>
      </c>
      <c r="V19" s="674">
        <v>152552</v>
      </c>
      <c r="W19" s="675">
        <v>78307.05</v>
      </c>
      <c r="X19" s="617">
        <f t="shared" si="2"/>
        <v>1.2185591796084778</v>
      </c>
      <c r="Y19" s="617">
        <f t="shared" si="3"/>
        <v>0.51331382086108346</v>
      </c>
      <c r="AA19" s="688"/>
      <c r="AB19" s="689"/>
    </row>
    <row r="20" spans="2:29" ht="50.1" customHeight="1">
      <c r="B20" s="598" t="s">
        <v>622</v>
      </c>
      <c r="C20" s="598" t="s">
        <v>623</v>
      </c>
      <c r="D20" s="599" t="s">
        <v>624</v>
      </c>
      <c r="E20" s="599" t="s">
        <v>625</v>
      </c>
      <c r="F20" s="599" t="s">
        <v>626</v>
      </c>
      <c r="G20" s="600" t="s">
        <v>655</v>
      </c>
      <c r="H20" s="600">
        <v>3044</v>
      </c>
      <c r="I20" s="601" t="s">
        <v>658</v>
      </c>
      <c r="J20" s="598" t="s">
        <v>657</v>
      </c>
      <c r="K20" s="598" t="s">
        <v>647</v>
      </c>
      <c r="L20" s="598" t="s">
        <v>631</v>
      </c>
      <c r="M20" s="598" t="s">
        <v>632</v>
      </c>
      <c r="N20" s="598" t="s">
        <v>659</v>
      </c>
      <c r="O20" s="598" t="s">
        <v>660</v>
      </c>
      <c r="P20" s="600">
        <v>4</v>
      </c>
      <c r="Q20" s="600">
        <v>4</v>
      </c>
      <c r="R20" s="600">
        <v>1</v>
      </c>
      <c r="S20" s="600">
        <f t="shared" si="0"/>
        <v>0.25</v>
      </c>
      <c r="T20" s="600">
        <f t="shared" si="1"/>
        <v>0.25</v>
      </c>
      <c r="U20" s="674">
        <v>64262</v>
      </c>
      <c r="V20" s="674">
        <v>152552</v>
      </c>
      <c r="W20" s="675">
        <v>78307.039999999994</v>
      </c>
      <c r="X20" s="617">
        <f t="shared" si="2"/>
        <v>1.2185590239955182</v>
      </c>
      <c r="Y20" s="617">
        <f t="shared" si="3"/>
        <v>0.51331375530966483</v>
      </c>
      <c r="AA20" s="689"/>
      <c r="AB20" s="689"/>
    </row>
    <row r="21" spans="2:29" ht="50.1" customHeight="1">
      <c r="B21" s="598" t="s">
        <v>622</v>
      </c>
      <c r="C21" s="598" t="s">
        <v>623</v>
      </c>
      <c r="D21" s="599" t="s">
        <v>624</v>
      </c>
      <c r="E21" s="599" t="s">
        <v>625</v>
      </c>
      <c r="F21" s="599" t="s">
        <v>626</v>
      </c>
      <c r="G21" s="600" t="s">
        <v>661</v>
      </c>
      <c r="H21" s="600">
        <v>3044</v>
      </c>
      <c r="I21" s="601" t="s">
        <v>662</v>
      </c>
      <c r="J21" s="598" t="s">
        <v>663</v>
      </c>
      <c r="K21" s="598" t="s">
        <v>647</v>
      </c>
      <c r="L21" s="598" t="s">
        <v>631</v>
      </c>
      <c r="M21" s="598" t="s">
        <v>632</v>
      </c>
      <c r="N21" s="598" t="s">
        <v>648</v>
      </c>
      <c r="O21" s="598" t="s">
        <v>649</v>
      </c>
      <c r="P21" s="600">
        <v>1</v>
      </c>
      <c r="Q21" s="600">
        <v>1</v>
      </c>
      <c r="R21" s="600">
        <v>1</v>
      </c>
      <c r="S21" s="600">
        <f t="shared" si="0"/>
        <v>1</v>
      </c>
      <c r="T21" s="600">
        <f t="shared" si="1"/>
        <v>1</v>
      </c>
      <c r="U21" s="674">
        <v>42628.5</v>
      </c>
      <c r="V21" s="198">
        <v>101678.03</v>
      </c>
      <c r="W21" s="198">
        <v>54775.94</v>
      </c>
      <c r="X21" s="617">
        <f>+W23/U23</f>
        <v>1.2810012779409456</v>
      </c>
      <c r="Y21" s="617">
        <f>+W23/V23</f>
        <v>0.53038328099786336</v>
      </c>
      <c r="AA21" s="689"/>
      <c r="AB21" s="689"/>
    </row>
    <row r="22" spans="2:29" ht="50.1" customHeight="1">
      <c r="B22" s="598" t="s">
        <v>622</v>
      </c>
      <c r="C22" s="598" t="s">
        <v>623</v>
      </c>
      <c r="D22" s="599" t="s">
        <v>624</v>
      </c>
      <c r="E22" s="599" t="s">
        <v>625</v>
      </c>
      <c r="F22" s="599" t="s">
        <v>626</v>
      </c>
      <c r="G22" s="600" t="s">
        <v>661</v>
      </c>
      <c r="H22" s="600">
        <v>3044</v>
      </c>
      <c r="I22" s="601" t="s">
        <v>664</v>
      </c>
      <c r="J22" s="598" t="s">
        <v>663</v>
      </c>
      <c r="K22" s="598" t="s">
        <v>647</v>
      </c>
      <c r="L22" s="598" t="s">
        <v>631</v>
      </c>
      <c r="M22" s="598" t="s">
        <v>632</v>
      </c>
      <c r="N22" s="598" t="s">
        <v>560</v>
      </c>
      <c r="O22" s="598" t="s">
        <v>665</v>
      </c>
      <c r="P22" s="600">
        <v>2</v>
      </c>
      <c r="Q22" s="600">
        <v>2</v>
      </c>
      <c r="R22" s="600">
        <v>0</v>
      </c>
      <c r="S22" s="600">
        <f t="shared" si="0"/>
        <v>0</v>
      </c>
      <c r="T22" s="600">
        <f t="shared" si="1"/>
        <v>0</v>
      </c>
      <c r="U22" s="674">
        <v>42628.5</v>
      </c>
      <c r="V22" s="18">
        <v>101678.03</v>
      </c>
      <c r="W22" s="18">
        <v>54775.94</v>
      </c>
      <c r="X22" s="617">
        <f>+W24/U24</f>
        <v>1.2810011882608792</v>
      </c>
      <c r="Y22" s="617">
        <f>+W24/V24</f>
        <v>0.53038324386690283</v>
      </c>
      <c r="AA22" s="689"/>
      <c r="AB22" s="689"/>
    </row>
    <row r="23" spans="2:29" ht="50.1" customHeight="1">
      <c r="B23" s="598" t="s">
        <v>622</v>
      </c>
      <c r="C23" s="598" t="s">
        <v>623</v>
      </c>
      <c r="D23" s="599" t="s">
        <v>624</v>
      </c>
      <c r="E23" s="599" t="s">
        <v>625</v>
      </c>
      <c r="F23" s="599" t="s">
        <v>626</v>
      </c>
      <c r="G23" s="600" t="s">
        <v>661</v>
      </c>
      <c r="H23" s="600">
        <v>3044</v>
      </c>
      <c r="I23" s="602" t="s">
        <v>666</v>
      </c>
      <c r="J23" s="598" t="s">
        <v>663</v>
      </c>
      <c r="K23" s="598" t="s">
        <v>647</v>
      </c>
      <c r="L23" s="598" t="s">
        <v>631</v>
      </c>
      <c r="M23" s="598" t="s">
        <v>632</v>
      </c>
      <c r="N23" s="598" t="s">
        <v>648</v>
      </c>
      <c r="O23" s="598" t="s">
        <v>649</v>
      </c>
      <c r="P23" s="600">
        <v>1</v>
      </c>
      <c r="Q23" s="600">
        <v>1</v>
      </c>
      <c r="R23" s="600">
        <v>1</v>
      </c>
      <c r="S23" s="600">
        <f t="shared" si="0"/>
        <v>1</v>
      </c>
      <c r="T23" s="600">
        <f t="shared" si="1"/>
        <v>1</v>
      </c>
      <c r="U23" s="674">
        <v>111507.5</v>
      </c>
      <c r="V23" s="674">
        <v>269317.03000000003</v>
      </c>
      <c r="W23" s="675">
        <v>142841.25</v>
      </c>
      <c r="X23" s="617" t="e">
        <f>+#REF!/U21</f>
        <v>#REF!</v>
      </c>
      <c r="Y23" s="617" t="e">
        <f>+#REF!/#REF!</f>
        <v>#REF!</v>
      </c>
      <c r="AA23" s="689"/>
      <c r="AB23" s="689"/>
    </row>
    <row r="24" spans="2:29" ht="50.1" customHeight="1">
      <c r="B24" s="598" t="s">
        <v>622</v>
      </c>
      <c r="C24" s="598" t="s">
        <v>623</v>
      </c>
      <c r="D24" s="599" t="s">
        <v>624</v>
      </c>
      <c r="E24" s="599" t="s">
        <v>625</v>
      </c>
      <c r="F24" s="599" t="s">
        <v>626</v>
      </c>
      <c r="G24" s="600" t="s">
        <v>661</v>
      </c>
      <c r="H24" s="600">
        <v>3044</v>
      </c>
      <c r="I24" s="602" t="s">
        <v>667</v>
      </c>
      <c r="J24" s="598" t="s">
        <v>663</v>
      </c>
      <c r="K24" s="598" t="s">
        <v>647</v>
      </c>
      <c r="L24" s="598" t="s">
        <v>631</v>
      </c>
      <c r="M24" s="598" t="s">
        <v>632</v>
      </c>
      <c r="N24" s="598" t="s">
        <v>648</v>
      </c>
      <c r="O24" s="598" t="s">
        <v>649</v>
      </c>
      <c r="P24" s="600">
        <v>1</v>
      </c>
      <c r="Q24" s="600">
        <v>1</v>
      </c>
      <c r="R24" s="600">
        <v>0.25</v>
      </c>
      <c r="S24" s="600">
        <f t="shared" si="0"/>
        <v>0.25</v>
      </c>
      <c r="T24" s="600">
        <f t="shared" si="1"/>
        <v>0.25</v>
      </c>
      <c r="U24" s="674">
        <v>111507.5</v>
      </c>
      <c r="V24" s="674">
        <v>269317.03000000003</v>
      </c>
      <c r="W24" s="675">
        <v>142841.24</v>
      </c>
      <c r="X24" s="617" t="e">
        <f>+#REF!/U22</f>
        <v>#REF!</v>
      </c>
      <c r="Y24" s="617" t="e">
        <f>+#REF!/#REF!</f>
        <v>#REF!</v>
      </c>
      <c r="AA24" s="689"/>
      <c r="AB24" s="689"/>
    </row>
    <row r="25" spans="2:29" ht="50.1" customHeight="1">
      <c r="B25" s="598" t="s">
        <v>622</v>
      </c>
      <c r="C25" s="598" t="s">
        <v>623</v>
      </c>
      <c r="D25" s="599" t="s">
        <v>624</v>
      </c>
      <c r="E25" s="599" t="s">
        <v>625</v>
      </c>
      <c r="F25" s="599" t="s">
        <v>626</v>
      </c>
      <c r="G25" s="600" t="s">
        <v>668</v>
      </c>
      <c r="H25" s="600">
        <v>3044</v>
      </c>
      <c r="I25" s="603" t="s">
        <v>669</v>
      </c>
      <c r="J25" s="598" t="s">
        <v>670</v>
      </c>
      <c r="K25" s="598" t="s">
        <v>647</v>
      </c>
      <c r="L25" s="598" t="s">
        <v>631</v>
      </c>
      <c r="M25" s="598" t="s">
        <v>632</v>
      </c>
      <c r="N25" s="598" t="s">
        <v>671</v>
      </c>
      <c r="O25" s="598" t="s">
        <v>672</v>
      </c>
      <c r="P25" s="600">
        <v>2</v>
      </c>
      <c r="Q25" s="600">
        <v>2</v>
      </c>
      <c r="R25" s="600">
        <v>2</v>
      </c>
      <c r="S25" s="600">
        <f t="shared" si="0"/>
        <v>1</v>
      </c>
      <c r="T25" s="600">
        <f t="shared" si="1"/>
        <v>1</v>
      </c>
      <c r="U25" s="674">
        <v>180456.5</v>
      </c>
      <c r="V25" s="674">
        <v>441418.71</v>
      </c>
      <c r="W25" s="675">
        <v>232504.08</v>
      </c>
      <c r="X25" s="617">
        <f t="shared" si="2"/>
        <v>1.28842175261074</v>
      </c>
      <c r="Y25" s="617">
        <f t="shared" si="3"/>
        <v>0.52672003866804828</v>
      </c>
      <c r="AA25" s="688"/>
      <c r="AB25" s="689"/>
    </row>
    <row r="26" spans="2:29" ht="50.1" customHeight="1">
      <c r="B26" s="598" t="s">
        <v>622</v>
      </c>
      <c r="C26" s="598" t="s">
        <v>623</v>
      </c>
      <c r="D26" s="599" t="s">
        <v>624</v>
      </c>
      <c r="E26" s="599" t="s">
        <v>625</v>
      </c>
      <c r="F26" s="599" t="s">
        <v>626</v>
      </c>
      <c r="G26" s="600" t="s">
        <v>668</v>
      </c>
      <c r="H26" s="600">
        <v>3044</v>
      </c>
      <c r="I26" s="603" t="s">
        <v>673</v>
      </c>
      <c r="J26" s="598" t="s">
        <v>670</v>
      </c>
      <c r="K26" s="598" t="s">
        <v>647</v>
      </c>
      <c r="L26" s="598" t="s">
        <v>631</v>
      </c>
      <c r="M26" s="598" t="s">
        <v>632</v>
      </c>
      <c r="N26" s="598" t="s">
        <v>674</v>
      </c>
      <c r="O26" s="598" t="s">
        <v>675</v>
      </c>
      <c r="P26" s="600">
        <v>2</v>
      </c>
      <c r="Q26" s="600">
        <v>2</v>
      </c>
      <c r="R26" s="600">
        <v>1</v>
      </c>
      <c r="S26" s="600">
        <f t="shared" si="0"/>
        <v>0.5</v>
      </c>
      <c r="T26" s="600">
        <f t="shared" si="1"/>
        <v>0.5</v>
      </c>
      <c r="U26" s="674">
        <v>180456.5</v>
      </c>
      <c r="V26" s="674">
        <v>441418.7</v>
      </c>
      <c r="W26" s="675">
        <v>232504.08</v>
      </c>
      <c r="X26" s="617">
        <f t="shared" si="2"/>
        <v>1.28842175261074</v>
      </c>
      <c r="Y26" s="617">
        <f t="shared" si="3"/>
        <v>0.52672005060048421</v>
      </c>
      <c r="AA26" s="689">
        <f>+V26+V25</f>
        <v>882837.41</v>
      </c>
      <c r="AB26" s="689">
        <f>+W26+W25</f>
        <v>465008.16</v>
      </c>
    </row>
    <row r="27" spans="2:29" ht="50.1" customHeight="1">
      <c r="B27" s="598" t="s">
        <v>622</v>
      </c>
      <c r="C27" s="598" t="s">
        <v>623</v>
      </c>
      <c r="D27" s="599" t="s">
        <v>624</v>
      </c>
      <c r="E27" s="599" t="s">
        <v>625</v>
      </c>
      <c r="F27" s="599" t="s">
        <v>626</v>
      </c>
      <c r="G27" s="600" t="s">
        <v>676</v>
      </c>
      <c r="H27" s="600">
        <v>3044</v>
      </c>
      <c r="I27" s="601" t="s">
        <v>677</v>
      </c>
      <c r="J27" s="598" t="s">
        <v>678</v>
      </c>
      <c r="K27" s="598" t="s">
        <v>647</v>
      </c>
      <c r="L27" s="598" t="s">
        <v>631</v>
      </c>
      <c r="M27" s="598" t="s">
        <v>632</v>
      </c>
      <c r="N27" s="598" t="s">
        <v>679</v>
      </c>
      <c r="O27" s="598" t="s">
        <v>680</v>
      </c>
      <c r="P27" s="600">
        <v>2</v>
      </c>
      <c r="Q27" s="600">
        <v>2</v>
      </c>
      <c r="R27" s="600">
        <v>2</v>
      </c>
      <c r="S27" s="600">
        <f t="shared" si="0"/>
        <v>1</v>
      </c>
      <c r="T27" s="600">
        <f t="shared" si="1"/>
        <v>1</v>
      </c>
      <c r="U27" s="674">
        <v>48685.5</v>
      </c>
      <c r="V27" s="674">
        <v>112699.98</v>
      </c>
      <c r="W27" s="675">
        <v>65631.199999999997</v>
      </c>
      <c r="X27" s="617">
        <f t="shared" si="2"/>
        <v>1.3480646188290148</v>
      </c>
      <c r="Y27" s="617">
        <f t="shared" si="3"/>
        <v>0.58235325330137588</v>
      </c>
      <c r="AA27" s="688"/>
      <c r="AB27" s="689"/>
    </row>
    <row r="28" spans="2:29" ht="50.1" customHeight="1">
      <c r="B28" s="598" t="s">
        <v>622</v>
      </c>
      <c r="C28" s="598" t="s">
        <v>623</v>
      </c>
      <c r="D28" s="599" t="s">
        <v>624</v>
      </c>
      <c r="E28" s="599" t="s">
        <v>625</v>
      </c>
      <c r="F28" s="599" t="s">
        <v>626</v>
      </c>
      <c r="G28" s="600" t="s">
        <v>676</v>
      </c>
      <c r="H28" s="600">
        <v>3044</v>
      </c>
      <c r="I28" s="601" t="s">
        <v>681</v>
      </c>
      <c r="J28" s="598" t="s">
        <v>678</v>
      </c>
      <c r="K28" s="598" t="s">
        <v>647</v>
      </c>
      <c r="L28" s="598" t="s">
        <v>631</v>
      </c>
      <c r="M28" s="598" t="s">
        <v>682</v>
      </c>
      <c r="N28" s="598" t="s">
        <v>683</v>
      </c>
      <c r="O28" s="598" t="s">
        <v>684</v>
      </c>
      <c r="P28" s="600">
        <v>6</v>
      </c>
      <c r="Q28" s="600">
        <v>6</v>
      </c>
      <c r="R28" s="600">
        <v>9</v>
      </c>
      <c r="S28" s="600">
        <f t="shared" si="0"/>
        <v>1.5</v>
      </c>
      <c r="T28" s="600">
        <f t="shared" si="1"/>
        <v>1.5</v>
      </c>
      <c r="U28" s="674">
        <v>48685.5</v>
      </c>
      <c r="V28" s="674">
        <v>112699.97</v>
      </c>
      <c r="W28" s="675">
        <v>65631.199999999997</v>
      </c>
      <c r="X28" s="617">
        <f t="shared" si="2"/>
        <v>1.3480646188290148</v>
      </c>
      <c r="Y28" s="617">
        <f t="shared" si="3"/>
        <v>0.58235330497426041</v>
      </c>
      <c r="AA28" s="689"/>
      <c r="AB28" s="689"/>
    </row>
    <row r="29" spans="2:29" ht="50.1" customHeight="1">
      <c r="B29" s="598" t="s">
        <v>622</v>
      </c>
      <c r="C29" s="598" t="s">
        <v>623</v>
      </c>
      <c r="D29" s="599" t="s">
        <v>624</v>
      </c>
      <c r="E29" s="599" t="s">
        <v>625</v>
      </c>
      <c r="F29" s="599" t="s">
        <v>626</v>
      </c>
      <c r="G29" s="600" t="s">
        <v>685</v>
      </c>
      <c r="H29" s="600">
        <v>3044</v>
      </c>
      <c r="I29" s="604" t="s">
        <v>686</v>
      </c>
      <c r="J29" s="598" t="s">
        <v>687</v>
      </c>
      <c r="K29" s="598" t="s">
        <v>647</v>
      </c>
      <c r="L29" s="598" t="s">
        <v>631</v>
      </c>
      <c r="M29" s="598" t="s">
        <v>632</v>
      </c>
      <c r="N29" s="598" t="s">
        <v>648</v>
      </c>
      <c r="O29" s="598" t="s">
        <v>649</v>
      </c>
      <c r="P29" s="600">
        <v>1</v>
      </c>
      <c r="Q29" s="600">
        <v>1</v>
      </c>
      <c r="R29" s="600">
        <v>1</v>
      </c>
      <c r="S29" s="600">
        <f t="shared" si="0"/>
        <v>1</v>
      </c>
      <c r="T29" s="600">
        <f t="shared" si="1"/>
        <v>1</v>
      </c>
      <c r="U29" s="674">
        <v>88978.25</v>
      </c>
      <c r="V29" s="674">
        <v>216709.11</v>
      </c>
      <c r="W29" s="675">
        <v>114805.69</v>
      </c>
      <c r="X29" s="617">
        <f t="shared" si="2"/>
        <v>1.2902668910660751</v>
      </c>
      <c r="Y29" s="617">
        <f t="shared" si="3"/>
        <v>0.52976863778361694</v>
      </c>
      <c r="AA29" s="689"/>
      <c r="AB29" s="689"/>
    </row>
    <row r="30" spans="2:29" ht="50.1" customHeight="1">
      <c r="B30" s="598" t="s">
        <v>622</v>
      </c>
      <c r="C30" s="598" t="s">
        <v>623</v>
      </c>
      <c r="D30" s="599" t="s">
        <v>624</v>
      </c>
      <c r="E30" s="599" t="s">
        <v>625</v>
      </c>
      <c r="F30" s="599" t="s">
        <v>626</v>
      </c>
      <c r="G30" s="600" t="s">
        <v>685</v>
      </c>
      <c r="H30" s="600">
        <v>3044</v>
      </c>
      <c r="I30" s="604" t="s">
        <v>688</v>
      </c>
      <c r="J30" s="598" t="s">
        <v>687</v>
      </c>
      <c r="K30" s="598" t="s">
        <v>647</v>
      </c>
      <c r="L30" s="598" t="s">
        <v>631</v>
      </c>
      <c r="M30" s="598" t="s">
        <v>632</v>
      </c>
      <c r="N30" s="598" t="s">
        <v>648</v>
      </c>
      <c r="O30" s="598" t="s">
        <v>649</v>
      </c>
      <c r="P30" s="600">
        <v>1</v>
      </c>
      <c r="Q30" s="600">
        <v>1</v>
      </c>
      <c r="R30" s="600">
        <v>0</v>
      </c>
      <c r="S30" s="600">
        <f t="shared" si="0"/>
        <v>0</v>
      </c>
      <c r="T30" s="600">
        <f t="shared" si="1"/>
        <v>0</v>
      </c>
      <c r="U30" s="674">
        <v>88978.25</v>
      </c>
      <c r="V30" s="674">
        <v>216709.1</v>
      </c>
      <c r="W30" s="675">
        <v>114805.68</v>
      </c>
      <c r="X30" s="617">
        <f t="shared" si="2"/>
        <v>1.2902667786790591</v>
      </c>
      <c r="Y30" s="617">
        <f t="shared" si="3"/>
        <v>0.52976861608488057</v>
      </c>
      <c r="AA30" s="689"/>
      <c r="AB30" s="689"/>
    </row>
    <row r="31" spans="2:29" ht="50.1" customHeight="1">
      <c r="B31" s="598" t="s">
        <v>622</v>
      </c>
      <c r="C31" s="598" t="s">
        <v>623</v>
      </c>
      <c r="D31" s="599" t="s">
        <v>624</v>
      </c>
      <c r="E31" s="599" t="s">
        <v>625</v>
      </c>
      <c r="F31" s="599" t="s">
        <v>626</v>
      </c>
      <c r="G31" s="600" t="s">
        <v>685</v>
      </c>
      <c r="H31" s="600">
        <v>3044</v>
      </c>
      <c r="I31" s="604" t="s">
        <v>689</v>
      </c>
      <c r="J31" s="598" t="s">
        <v>687</v>
      </c>
      <c r="K31" s="598" t="s">
        <v>647</v>
      </c>
      <c r="L31" s="598" t="s">
        <v>631</v>
      </c>
      <c r="M31" s="598" t="s">
        <v>632</v>
      </c>
      <c r="N31" s="598" t="s">
        <v>648</v>
      </c>
      <c r="O31" s="598" t="s">
        <v>649</v>
      </c>
      <c r="P31" s="600">
        <v>1</v>
      </c>
      <c r="Q31" s="600">
        <v>1</v>
      </c>
      <c r="R31" s="600">
        <v>0</v>
      </c>
      <c r="S31" s="600">
        <f t="shared" si="0"/>
        <v>0</v>
      </c>
      <c r="T31" s="600">
        <f t="shared" si="1"/>
        <v>0</v>
      </c>
      <c r="U31" s="674">
        <v>88978.25</v>
      </c>
      <c r="V31" s="674">
        <v>216709.1</v>
      </c>
      <c r="W31" s="675">
        <v>114805.68</v>
      </c>
      <c r="X31" s="617">
        <f t="shared" si="2"/>
        <v>1.2902667786790591</v>
      </c>
      <c r="Y31" s="617">
        <f t="shared" si="3"/>
        <v>0.52976861608488057</v>
      </c>
      <c r="AA31" s="689"/>
      <c r="AB31" s="689"/>
    </row>
    <row r="32" spans="2:29" ht="50.1" customHeight="1">
      <c r="B32" s="598" t="s">
        <v>622</v>
      </c>
      <c r="C32" s="598" t="s">
        <v>623</v>
      </c>
      <c r="D32" s="599" t="s">
        <v>624</v>
      </c>
      <c r="E32" s="599" t="s">
        <v>625</v>
      </c>
      <c r="F32" s="599" t="s">
        <v>626</v>
      </c>
      <c r="G32" s="600" t="s">
        <v>685</v>
      </c>
      <c r="H32" s="600">
        <v>3044</v>
      </c>
      <c r="I32" s="604" t="s">
        <v>690</v>
      </c>
      <c r="J32" s="598" t="s">
        <v>687</v>
      </c>
      <c r="K32" s="598" t="s">
        <v>647</v>
      </c>
      <c r="L32" s="598" t="s">
        <v>631</v>
      </c>
      <c r="M32" s="598" t="s">
        <v>632</v>
      </c>
      <c r="N32" s="598" t="s">
        <v>648</v>
      </c>
      <c r="O32" s="598" t="s">
        <v>649</v>
      </c>
      <c r="P32" s="600">
        <v>1</v>
      </c>
      <c r="Q32" s="600">
        <v>1</v>
      </c>
      <c r="R32" s="600">
        <v>0</v>
      </c>
      <c r="S32" s="600">
        <f t="shared" si="0"/>
        <v>0</v>
      </c>
      <c r="T32" s="600">
        <f t="shared" si="1"/>
        <v>0</v>
      </c>
      <c r="U32" s="674">
        <v>88978.25</v>
      </c>
      <c r="V32" s="674">
        <v>216709.1</v>
      </c>
      <c r="W32" s="675">
        <v>114805.68</v>
      </c>
      <c r="X32" s="617">
        <f t="shared" si="2"/>
        <v>1.2902667786790591</v>
      </c>
      <c r="Y32" s="617">
        <f t="shared" si="3"/>
        <v>0.52976861608488057</v>
      </c>
      <c r="AA32" s="689"/>
      <c r="AB32" s="689"/>
    </row>
    <row r="33" spans="1:28" ht="50.1" customHeight="1">
      <c r="B33" s="598" t="s">
        <v>622</v>
      </c>
      <c r="C33" s="598" t="s">
        <v>623</v>
      </c>
      <c r="D33" s="599" t="s">
        <v>624</v>
      </c>
      <c r="E33" s="599" t="s">
        <v>625</v>
      </c>
      <c r="F33" s="599" t="s">
        <v>626</v>
      </c>
      <c r="G33" s="600" t="s">
        <v>691</v>
      </c>
      <c r="H33" s="600">
        <v>3044</v>
      </c>
      <c r="I33" s="605" t="s">
        <v>692</v>
      </c>
      <c r="J33" s="598" t="s">
        <v>687</v>
      </c>
      <c r="K33" s="598" t="s">
        <v>647</v>
      </c>
      <c r="L33" s="598" t="s">
        <v>631</v>
      </c>
      <c r="M33" s="598" t="s">
        <v>632</v>
      </c>
      <c r="N33" s="598" t="s">
        <v>648</v>
      </c>
      <c r="O33" s="598" t="s">
        <v>649</v>
      </c>
      <c r="P33" s="600">
        <v>2</v>
      </c>
      <c r="Q33" s="600">
        <v>2</v>
      </c>
      <c r="R33" s="600">
        <v>2</v>
      </c>
      <c r="S33" s="600">
        <f t="shared" si="0"/>
        <v>1</v>
      </c>
      <c r="T33" s="600">
        <f t="shared" si="1"/>
        <v>1</v>
      </c>
      <c r="U33" s="674">
        <v>117323</v>
      </c>
      <c r="V33" s="674">
        <v>291272.81</v>
      </c>
      <c r="W33" s="675">
        <v>157905.64000000001</v>
      </c>
      <c r="X33" s="617">
        <f t="shared" si="2"/>
        <v>1.3459052359724863</v>
      </c>
      <c r="Y33" s="617">
        <f t="shared" si="3"/>
        <v>0.54212282979657456</v>
      </c>
      <c r="AA33" s="689"/>
      <c r="AB33" s="689"/>
    </row>
    <row r="34" spans="1:28" ht="50.1" customHeight="1">
      <c r="B34" s="598" t="s">
        <v>622</v>
      </c>
      <c r="C34" s="598" t="s">
        <v>623</v>
      </c>
      <c r="D34" s="599" t="s">
        <v>624</v>
      </c>
      <c r="E34" s="599" t="s">
        <v>625</v>
      </c>
      <c r="F34" s="599" t="s">
        <v>626</v>
      </c>
      <c r="G34" s="600" t="s">
        <v>691</v>
      </c>
      <c r="H34" s="600">
        <v>3044</v>
      </c>
      <c r="I34" s="601" t="s">
        <v>693</v>
      </c>
      <c r="J34" s="598" t="s">
        <v>687</v>
      </c>
      <c r="K34" s="598" t="s">
        <v>647</v>
      </c>
      <c r="L34" s="598" t="s">
        <v>631</v>
      </c>
      <c r="M34" s="598" t="s">
        <v>632</v>
      </c>
      <c r="N34" s="598" t="s">
        <v>648</v>
      </c>
      <c r="O34" s="598" t="s">
        <v>649</v>
      </c>
      <c r="P34" s="600">
        <v>2</v>
      </c>
      <c r="Q34" s="600">
        <v>2</v>
      </c>
      <c r="R34" s="600">
        <v>2</v>
      </c>
      <c r="S34" s="600">
        <f t="shared" si="0"/>
        <v>1</v>
      </c>
      <c r="T34" s="600">
        <f t="shared" si="1"/>
        <v>1</v>
      </c>
      <c r="U34" s="674">
        <v>117323</v>
      </c>
      <c r="V34" s="674">
        <v>291272.81</v>
      </c>
      <c r="W34" s="675">
        <v>157905.64000000001</v>
      </c>
      <c r="X34" s="617">
        <f t="shared" si="2"/>
        <v>1.3459052359724863</v>
      </c>
      <c r="Y34" s="617">
        <f t="shared" si="3"/>
        <v>0.54212282979657456</v>
      </c>
      <c r="AA34" s="689"/>
      <c r="AB34" s="689"/>
    </row>
    <row r="35" spans="1:28" ht="50.1" customHeight="1">
      <c r="B35" s="598" t="s">
        <v>622</v>
      </c>
      <c r="C35" s="598" t="s">
        <v>623</v>
      </c>
      <c r="D35" s="599" t="s">
        <v>624</v>
      </c>
      <c r="E35" s="599" t="s">
        <v>625</v>
      </c>
      <c r="F35" s="599" t="s">
        <v>626</v>
      </c>
      <c r="G35" s="600" t="s">
        <v>694</v>
      </c>
      <c r="H35" s="600">
        <v>3044</v>
      </c>
      <c r="I35" s="604" t="s">
        <v>695</v>
      </c>
      <c r="J35" s="598" t="s">
        <v>696</v>
      </c>
      <c r="K35" s="598" t="s">
        <v>647</v>
      </c>
      <c r="L35" s="598" t="s">
        <v>631</v>
      </c>
      <c r="M35" s="598" t="s">
        <v>632</v>
      </c>
      <c r="N35" s="598" t="s">
        <v>648</v>
      </c>
      <c r="O35" s="598" t="s">
        <v>649</v>
      </c>
      <c r="P35" s="600">
        <v>1</v>
      </c>
      <c r="Q35" s="600">
        <v>1</v>
      </c>
      <c r="R35" s="600">
        <v>1</v>
      </c>
      <c r="S35" s="600">
        <f t="shared" si="0"/>
        <v>1</v>
      </c>
      <c r="T35" s="600">
        <f t="shared" si="1"/>
        <v>1</v>
      </c>
      <c r="U35" s="674">
        <v>44618.5</v>
      </c>
      <c r="V35" s="674">
        <v>108077.79</v>
      </c>
      <c r="W35" s="675">
        <v>56399.25</v>
      </c>
      <c r="X35" s="617">
        <f t="shared" si="2"/>
        <v>1.2640328563264116</v>
      </c>
      <c r="Y35" s="617">
        <f t="shared" si="3"/>
        <v>0.52183940844830379</v>
      </c>
      <c r="AA35" s="689"/>
      <c r="AB35" s="689"/>
    </row>
    <row r="36" spans="1:28" ht="50.1" customHeight="1">
      <c r="B36" s="598" t="s">
        <v>622</v>
      </c>
      <c r="C36" s="598" t="s">
        <v>623</v>
      </c>
      <c r="D36" s="599" t="s">
        <v>624</v>
      </c>
      <c r="E36" s="599" t="s">
        <v>625</v>
      </c>
      <c r="F36" s="599" t="s">
        <v>626</v>
      </c>
      <c r="G36" s="600" t="s">
        <v>694</v>
      </c>
      <c r="H36" s="600">
        <v>3044</v>
      </c>
      <c r="I36" s="604" t="s">
        <v>697</v>
      </c>
      <c r="J36" s="598" t="s">
        <v>696</v>
      </c>
      <c r="K36" s="598" t="s">
        <v>647</v>
      </c>
      <c r="L36" s="598" t="s">
        <v>631</v>
      </c>
      <c r="M36" s="598" t="s">
        <v>632</v>
      </c>
      <c r="N36" s="598" t="s">
        <v>648</v>
      </c>
      <c r="O36" s="598" t="s">
        <v>649</v>
      </c>
      <c r="P36" s="600">
        <v>8</v>
      </c>
      <c r="Q36" s="600">
        <v>8</v>
      </c>
      <c r="R36" s="600">
        <v>0</v>
      </c>
      <c r="S36" s="600">
        <f t="shared" si="0"/>
        <v>0</v>
      </c>
      <c r="T36" s="600">
        <f t="shared" si="1"/>
        <v>0</v>
      </c>
      <c r="U36" s="674">
        <v>44618.5</v>
      </c>
      <c r="V36" s="674">
        <v>108077.79</v>
      </c>
      <c r="W36" s="675">
        <v>56399.24</v>
      </c>
      <c r="X36" s="617">
        <f t="shared" si="2"/>
        <v>1.2640326322041304</v>
      </c>
      <c r="Y36" s="617">
        <f t="shared" si="3"/>
        <v>0.52183931592235555</v>
      </c>
      <c r="AA36" s="689"/>
      <c r="AB36" s="689"/>
    </row>
    <row r="37" spans="1:28" ht="50.1" customHeight="1">
      <c r="B37" s="598" t="s">
        <v>622</v>
      </c>
      <c r="C37" s="598" t="s">
        <v>623</v>
      </c>
      <c r="D37" s="599" t="s">
        <v>624</v>
      </c>
      <c r="E37" s="599" t="s">
        <v>625</v>
      </c>
      <c r="F37" s="599" t="s">
        <v>626</v>
      </c>
      <c r="G37" s="600" t="s">
        <v>698</v>
      </c>
      <c r="H37" s="600">
        <v>3044</v>
      </c>
      <c r="I37" s="604" t="s">
        <v>699</v>
      </c>
      <c r="J37" s="598" t="s">
        <v>700</v>
      </c>
      <c r="K37" s="598" t="s">
        <v>647</v>
      </c>
      <c r="L37" s="598" t="s">
        <v>631</v>
      </c>
      <c r="M37" s="598" t="s">
        <v>632</v>
      </c>
      <c r="N37" s="598" t="s">
        <v>701</v>
      </c>
      <c r="O37" s="598" t="s">
        <v>702</v>
      </c>
      <c r="P37" s="600">
        <v>2</v>
      </c>
      <c r="Q37" s="600">
        <v>2</v>
      </c>
      <c r="R37" s="600">
        <v>1</v>
      </c>
      <c r="S37" s="600">
        <f t="shared" si="0"/>
        <v>0.5</v>
      </c>
      <c r="T37" s="600">
        <f t="shared" si="1"/>
        <v>0.5</v>
      </c>
      <c r="U37" s="674">
        <v>51988.35</v>
      </c>
      <c r="V37" s="674">
        <v>334515.94</v>
      </c>
      <c r="W37" s="675">
        <v>103693.64</v>
      </c>
      <c r="X37" s="617">
        <f t="shared" si="2"/>
        <v>1.9945553186435039</v>
      </c>
      <c r="Y37" s="617">
        <f t="shared" si="3"/>
        <v>0.30998116263159237</v>
      </c>
      <c r="AA37" s="689"/>
      <c r="AB37" s="689"/>
    </row>
    <row r="38" spans="1:28" ht="50.1" customHeight="1">
      <c r="B38" s="598" t="s">
        <v>622</v>
      </c>
      <c r="C38" s="598" t="s">
        <v>623</v>
      </c>
      <c r="D38" s="599" t="s">
        <v>624</v>
      </c>
      <c r="E38" s="599" t="s">
        <v>625</v>
      </c>
      <c r="F38" s="599" t="s">
        <v>626</v>
      </c>
      <c r="G38" s="600" t="s">
        <v>698</v>
      </c>
      <c r="H38" s="600">
        <v>3044</v>
      </c>
      <c r="I38" s="604" t="s">
        <v>703</v>
      </c>
      <c r="J38" s="598" t="s">
        <v>700</v>
      </c>
      <c r="K38" s="598" t="s">
        <v>647</v>
      </c>
      <c r="L38" s="598" t="s">
        <v>631</v>
      </c>
      <c r="M38" s="598" t="s">
        <v>704</v>
      </c>
      <c r="N38" s="598" t="s">
        <v>705</v>
      </c>
      <c r="O38" s="598" t="s">
        <v>706</v>
      </c>
      <c r="P38" s="600">
        <v>12</v>
      </c>
      <c r="Q38" s="600">
        <v>12</v>
      </c>
      <c r="R38" s="600">
        <v>9</v>
      </c>
      <c r="S38" s="600">
        <f t="shared" si="0"/>
        <v>0.75</v>
      </c>
      <c r="T38" s="600">
        <f t="shared" si="1"/>
        <v>0.75</v>
      </c>
      <c r="U38" s="674">
        <v>51988.35</v>
      </c>
      <c r="V38" s="674">
        <v>334515.94</v>
      </c>
      <c r="W38" s="675">
        <v>103693.63</v>
      </c>
      <c r="X38" s="617">
        <f t="shared" si="2"/>
        <v>1.9945551262927177</v>
      </c>
      <c r="Y38" s="617">
        <f t="shared" si="3"/>
        <v>0.30998113273765071</v>
      </c>
      <c r="AA38" s="689"/>
      <c r="AB38" s="689"/>
    </row>
    <row r="39" spans="1:28" ht="50.1" customHeight="1">
      <c r="B39" s="598" t="s">
        <v>622</v>
      </c>
      <c r="C39" s="598" t="s">
        <v>623</v>
      </c>
      <c r="D39" s="599" t="s">
        <v>624</v>
      </c>
      <c r="E39" s="599" t="s">
        <v>625</v>
      </c>
      <c r="F39" s="599" t="s">
        <v>626</v>
      </c>
      <c r="G39" s="600" t="s">
        <v>707</v>
      </c>
      <c r="H39" s="600">
        <v>3044</v>
      </c>
      <c r="I39" s="601" t="s">
        <v>708</v>
      </c>
      <c r="J39" s="598" t="s">
        <v>670</v>
      </c>
      <c r="K39" s="598" t="s">
        <v>647</v>
      </c>
      <c r="L39" s="598" t="s">
        <v>631</v>
      </c>
      <c r="M39" s="598" t="s">
        <v>632</v>
      </c>
      <c r="N39" s="598" t="s">
        <v>709</v>
      </c>
      <c r="O39" s="598" t="s">
        <v>710</v>
      </c>
      <c r="P39" s="600">
        <v>4</v>
      </c>
      <c r="Q39" s="600">
        <v>4</v>
      </c>
      <c r="R39" s="600">
        <v>3</v>
      </c>
      <c r="S39" s="600">
        <f t="shared" si="0"/>
        <v>0.75</v>
      </c>
      <c r="T39" s="600">
        <f t="shared" si="1"/>
        <v>0.75</v>
      </c>
      <c r="U39" s="674">
        <v>355808.5</v>
      </c>
      <c r="V39" s="674">
        <v>638014.81999999995</v>
      </c>
      <c r="W39" s="675">
        <v>247246.34999999998</v>
      </c>
      <c r="X39" s="617">
        <f t="shared" si="2"/>
        <v>0.6948860131222272</v>
      </c>
      <c r="Y39" s="617">
        <f t="shared" si="3"/>
        <v>0.38752446220606601</v>
      </c>
      <c r="AA39" s="689"/>
      <c r="AB39" s="689"/>
    </row>
    <row r="40" spans="1:28" ht="50.1" customHeight="1">
      <c r="B40" s="598" t="s">
        <v>622</v>
      </c>
      <c r="C40" s="598" t="s">
        <v>623</v>
      </c>
      <c r="D40" s="599" t="s">
        <v>624</v>
      </c>
      <c r="E40" s="599" t="s">
        <v>625</v>
      </c>
      <c r="F40" s="599" t="s">
        <v>626</v>
      </c>
      <c r="G40" s="600" t="s">
        <v>707</v>
      </c>
      <c r="H40" s="600">
        <v>3044</v>
      </c>
      <c r="I40" s="601" t="s">
        <v>711</v>
      </c>
      <c r="J40" s="598" t="s">
        <v>670</v>
      </c>
      <c r="K40" s="598" t="s">
        <v>647</v>
      </c>
      <c r="L40" s="598" t="s">
        <v>631</v>
      </c>
      <c r="M40" s="598" t="s">
        <v>632</v>
      </c>
      <c r="N40" s="598" t="s">
        <v>642</v>
      </c>
      <c r="O40" s="598" t="s">
        <v>643</v>
      </c>
      <c r="P40" s="600">
        <v>4</v>
      </c>
      <c r="Q40" s="600">
        <v>4</v>
      </c>
      <c r="R40" s="600">
        <v>2</v>
      </c>
      <c r="S40" s="600">
        <f t="shared" si="0"/>
        <v>0.5</v>
      </c>
      <c r="T40" s="600">
        <f t="shared" si="1"/>
        <v>0.5</v>
      </c>
      <c r="U40" s="674">
        <v>355808.5</v>
      </c>
      <c r="V40" s="674">
        <v>638014.81000000006</v>
      </c>
      <c r="W40" s="675">
        <v>247246.34999999998</v>
      </c>
      <c r="X40" s="617">
        <f t="shared" si="2"/>
        <v>0.6948860131222272</v>
      </c>
      <c r="Y40" s="617">
        <f t="shared" si="3"/>
        <v>0.38752446827997605</v>
      </c>
      <c r="AA40" s="689"/>
      <c r="AB40" s="689"/>
    </row>
    <row r="41" spans="1:28" ht="50.1" customHeight="1">
      <c r="B41" s="598" t="s">
        <v>622</v>
      </c>
      <c r="C41" s="598" t="s">
        <v>623</v>
      </c>
      <c r="D41" s="599" t="s">
        <v>624</v>
      </c>
      <c r="E41" s="599" t="s">
        <v>625</v>
      </c>
      <c r="F41" s="599" t="s">
        <v>626</v>
      </c>
      <c r="G41" s="600" t="s">
        <v>707</v>
      </c>
      <c r="H41" s="600">
        <v>3044</v>
      </c>
      <c r="I41" s="683" t="s">
        <v>752</v>
      </c>
      <c r="J41" s="598" t="s">
        <v>670</v>
      </c>
      <c r="K41" s="598" t="s">
        <v>647</v>
      </c>
      <c r="L41" s="598" t="s">
        <v>631</v>
      </c>
      <c r="M41" s="598" t="s">
        <v>632</v>
      </c>
      <c r="N41" s="598" t="s">
        <v>642</v>
      </c>
      <c r="O41" s="598" t="s">
        <v>643</v>
      </c>
      <c r="P41" s="600">
        <v>0</v>
      </c>
      <c r="Q41" s="600">
        <v>33</v>
      </c>
      <c r="R41" s="600">
        <v>0</v>
      </c>
      <c r="S41" s="600" t="e">
        <f t="shared" si="0"/>
        <v>#DIV/0!</v>
      </c>
      <c r="T41" s="600">
        <f t="shared" si="1"/>
        <v>0</v>
      </c>
      <c r="U41" s="674">
        <v>0</v>
      </c>
      <c r="V41" s="674">
        <v>64800</v>
      </c>
      <c r="W41" s="675">
        <v>37760</v>
      </c>
      <c r="X41" s="617" t="e">
        <f t="shared" si="2"/>
        <v>#DIV/0!</v>
      </c>
      <c r="Y41" s="617">
        <f t="shared" si="3"/>
        <v>0.58271604938271604</v>
      </c>
      <c r="AA41" s="689"/>
      <c r="AB41" s="689"/>
    </row>
    <row r="42" spans="1:28" ht="50.1" customHeight="1">
      <c r="B42" s="598" t="s">
        <v>622</v>
      </c>
      <c r="C42" s="598" t="s">
        <v>623</v>
      </c>
      <c r="D42" s="599" t="s">
        <v>624</v>
      </c>
      <c r="E42" s="599" t="s">
        <v>625</v>
      </c>
      <c r="F42" s="599" t="s">
        <v>626</v>
      </c>
      <c r="G42" s="600" t="s">
        <v>712</v>
      </c>
      <c r="H42" s="600">
        <v>3044</v>
      </c>
      <c r="I42" s="604" t="s">
        <v>713</v>
      </c>
      <c r="J42" s="598" t="s">
        <v>646</v>
      </c>
      <c r="K42" s="598" t="s">
        <v>647</v>
      </c>
      <c r="L42" s="598" t="s">
        <v>631</v>
      </c>
      <c r="M42" s="598" t="s">
        <v>682</v>
      </c>
      <c r="N42" s="598" t="s">
        <v>560</v>
      </c>
      <c r="O42" s="598" t="s">
        <v>665</v>
      </c>
      <c r="P42" s="600">
        <v>50</v>
      </c>
      <c r="Q42" s="600">
        <v>50</v>
      </c>
      <c r="R42" s="600">
        <v>8</v>
      </c>
      <c r="S42" s="600">
        <f t="shared" si="0"/>
        <v>0.16</v>
      </c>
      <c r="T42" s="600">
        <f t="shared" si="1"/>
        <v>0.16</v>
      </c>
      <c r="U42" s="674">
        <v>142857</v>
      </c>
      <c r="V42" s="674">
        <v>254187.8</v>
      </c>
      <c r="W42" s="675">
        <v>96965.94</v>
      </c>
      <c r="X42" s="617">
        <f t="shared" si="2"/>
        <v>0.67876225876225882</v>
      </c>
      <c r="Y42" s="617">
        <f t="shared" si="3"/>
        <v>0.38147361911153882</v>
      </c>
      <c r="AA42" s="689"/>
      <c r="AB42" s="689"/>
    </row>
    <row r="43" spans="1:28" s="223" customFormat="1" ht="50.1" customHeight="1">
      <c r="A43" s="220"/>
      <c r="B43" s="598" t="s">
        <v>622</v>
      </c>
      <c r="C43" s="598" t="s">
        <v>623</v>
      </c>
      <c r="D43" s="599" t="s">
        <v>624</v>
      </c>
      <c r="E43" s="599" t="s">
        <v>625</v>
      </c>
      <c r="F43" s="599" t="s">
        <v>626</v>
      </c>
      <c r="G43" s="600" t="s">
        <v>712</v>
      </c>
      <c r="H43" s="600">
        <v>3044</v>
      </c>
      <c r="I43" s="604" t="s">
        <v>714</v>
      </c>
      <c r="J43" s="598" t="s">
        <v>646</v>
      </c>
      <c r="K43" s="598" t="s">
        <v>647</v>
      </c>
      <c r="L43" s="598" t="s">
        <v>631</v>
      </c>
      <c r="M43" s="598" t="s">
        <v>682</v>
      </c>
      <c r="N43" s="598" t="s">
        <v>648</v>
      </c>
      <c r="O43" s="598" t="s">
        <v>649</v>
      </c>
      <c r="P43" s="600">
        <v>4</v>
      </c>
      <c r="Q43" s="600">
        <v>4</v>
      </c>
      <c r="R43" s="600">
        <v>3</v>
      </c>
      <c r="S43" s="600">
        <f t="shared" si="0"/>
        <v>0.75</v>
      </c>
      <c r="T43" s="600">
        <f t="shared" si="1"/>
        <v>0.75</v>
      </c>
      <c r="U43" s="674">
        <v>142857</v>
      </c>
      <c r="V43" s="674">
        <v>254187.8</v>
      </c>
      <c r="W43" s="675">
        <v>96965.94</v>
      </c>
      <c r="X43" s="617">
        <f t="shared" si="2"/>
        <v>0.67876225876225882</v>
      </c>
      <c r="Y43" s="617">
        <f t="shared" si="3"/>
        <v>0.38147361911153882</v>
      </c>
      <c r="AA43" s="690"/>
      <c r="AB43" s="690"/>
    </row>
    <row r="44" spans="1:28" ht="50.1" customHeight="1">
      <c r="B44" s="598" t="s">
        <v>622</v>
      </c>
      <c r="C44" s="598" t="s">
        <v>623</v>
      </c>
      <c r="D44" s="599" t="s">
        <v>624</v>
      </c>
      <c r="E44" s="599" t="s">
        <v>625</v>
      </c>
      <c r="F44" s="599" t="s">
        <v>626</v>
      </c>
      <c r="G44" s="600" t="s">
        <v>715</v>
      </c>
      <c r="H44" s="600">
        <v>3044</v>
      </c>
      <c r="I44" s="601" t="s">
        <v>716</v>
      </c>
      <c r="J44" s="598" t="s">
        <v>717</v>
      </c>
      <c r="K44" s="598" t="s">
        <v>647</v>
      </c>
      <c r="L44" s="598" t="s">
        <v>631</v>
      </c>
      <c r="M44" s="598" t="s">
        <v>632</v>
      </c>
      <c r="N44" s="598" t="s">
        <v>648</v>
      </c>
      <c r="O44" s="598" t="s">
        <v>649</v>
      </c>
      <c r="P44" s="600">
        <v>1</v>
      </c>
      <c r="Q44" s="600">
        <v>1</v>
      </c>
      <c r="R44" s="600">
        <v>1</v>
      </c>
      <c r="S44" s="600">
        <f t="shared" si="0"/>
        <v>1</v>
      </c>
      <c r="T44" s="600">
        <f t="shared" si="1"/>
        <v>1</v>
      </c>
      <c r="U44" s="674">
        <v>470059</v>
      </c>
      <c r="V44" s="674">
        <v>1099562.04</v>
      </c>
      <c r="W44" s="18">
        <v>571892.9</v>
      </c>
      <c r="X44" s="617">
        <f t="shared" si="2"/>
        <v>1.2166406770213953</v>
      </c>
      <c r="Y44" s="617">
        <f t="shared" si="3"/>
        <v>0.5201097156828004</v>
      </c>
      <c r="AA44" s="688"/>
      <c r="AB44" s="688"/>
    </row>
    <row r="45" spans="1:28" ht="50.1" customHeight="1">
      <c r="B45" s="598" t="s">
        <v>622</v>
      </c>
      <c r="C45" s="598" t="s">
        <v>623</v>
      </c>
      <c r="D45" s="599" t="s">
        <v>624</v>
      </c>
      <c r="E45" s="599" t="s">
        <v>625</v>
      </c>
      <c r="F45" s="599" t="s">
        <v>626</v>
      </c>
      <c r="G45" s="600" t="s">
        <v>715</v>
      </c>
      <c r="H45" s="600">
        <v>3044</v>
      </c>
      <c r="I45" s="601" t="s">
        <v>718</v>
      </c>
      <c r="J45" s="598" t="s">
        <v>717</v>
      </c>
      <c r="K45" s="598" t="s">
        <v>647</v>
      </c>
      <c r="L45" s="598" t="s">
        <v>631</v>
      </c>
      <c r="M45" s="598" t="s">
        <v>632</v>
      </c>
      <c r="N45" s="598" t="s">
        <v>648</v>
      </c>
      <c r="O45" s="598" t="s">
        <v>649</v>
      </c>
      <c r="P45" s="600">
        <v>1</v>
      </c>
      <c r="Q45" s="600">
        <v>1</v>
      </c>
      <c r="R45" s="600">
        <v>0.6</v>
      </c>
      <c r="S45" s="600">
        <f t="shared" si="0"/>
        <v>0.6</v>
      </c>
      <c r="T45" s="600">
        <f t="shared" si="1"/>
        <v>0.6</v>
      </c>
      <c r="U45" s="674">
        <v>470059</v>
      </c>
      <c r="V45" s="674">
        <v>1099562.04</v>
      </c>
      <c r="W45" s="18">
        <v>571892.9</v>
      </c>
      <c r="X45" s="617">
        <f t="shared" si="2"/>
        <v>1.2166406770213953</v>
      </c>
      <c r="Y45" s="617">
        <f t="shared" si="3"/>
        <v>0.5201097156828004</v>
      </c>
      <c r="AA45" s="689"/>
      <c r="AB45" s="689"/>
    </row>
    <row r="46" spans="1:28" ht="50.1" customHeight="1">
      <c r="B46" s="598" t="s">
        <v>622</v>
      </c>
      <c r="C46" s="598" t="s">
        <v>623</v>
      </c>
      <c r="D46" s="599" t="s">
        <v>624</v>
      </c>
      <c r="E46" s="599" t="s">
        <v>625</v>
      </c>
      <c r="F46" s="599" t="s">
        <v>626</v>
      </c>
      <c r="G46" s="600" t="s">
        <v>719</v>
      </c>
      <c r="H46" s="600">
        <v>3044</v>
      </c>
      <c r="I46" s="601" t="s">
        <v>720</v>
      </c>
      <c r="J46" s="598" t="s">
        <v>696</v>
      </c>
      <c r="K46" s="598" t="s">
        <v>647</v>
      </c>
      <c r="L46" s="598" t="s">
        <v>631</v>
      </c>
      <c r="M46" s="598" t="s">
        <v>632</v>
      </c>
      <c r="N46" s="598" t="s">
        <v>648</v>
      </c>
      <c r="O46" s="598" t="s">
        <v>649</v>
      </c>
      <c r="P46" s="600">
        <v>8</v>
      </c>
      <c r="Q46" s="600">
        <v>8</v>
      </c>
      <c r="R46" s="600">
        <v>8</v>
      </c>
      <c r="S46" s="600">
        <f t="shared" si="0"/>
        <v>1</v>
      </c>
      <c r="T46" s="600">
        <f t="shared" si="1"/>
        <v>1</v>
      </c>
      <c r="U46" s="677">
        <v>116507</v>
      </c>
      <c r="V46" s="674">
        <v>290564.24</v>
      </c>
      <c r="W46" s="678">
        <v>152345.54</v>
      </c>
      <c r="X46" s="617">
        <f t="shared" si="2"/>
        <v>1.3076084698773465</v>
      </c>
      <c r="Y46" s="617">
        <f t="shared" si="3"/>
        <v>0.52430932312937073</v>
      </c>
      <c r="AA46" s="689"/>
      <c r="AB46" s="689"/>
    </row>
    <row r="47" spans="1:28" ht="50.1" customHeight="1">
      <c r="B47" s="598" t="s">
        <v>622</v>
      </c>
      <c r="C47" s="598" t="s">
        <v>623</v>
      </c>
      <c r="D47" s="599" t="s">
        <v>624</v>
      </c>
      <c r="E47" s="599" t="s">
        <v>625</v>
      </c>
      <c r="F47" s="599" t="s">
        <v>626</v>
      </c>
      <c r="G47" s="600" t="s">
        <v>721</v>
      </c>
      <c r="H47" s="600">
        <v>3044</v>
      </c>
      <c r="I47" s="606" t="s">
        <v>722</v>
      </c>
      <c r="J47" s="598"/>
      <c r="K47" s="598" t="s">
        <v>647</v>
      </c>
      <c r="L47" s="598" t="s">
        <v>631</v>
      </c>
      <c r="M47" s="598" t="s">
        <v>632</v>
      </c>
      <c r="N47" s="598" t="s">
        <v>723</v>
      </c>
      <c r="O47" s="598" t="s">
        <v>724</v>
      </c>
      <c r="P47" s="600">
        <v>1</v>
      </c>
      <c r="Q47" s="600">
        <v>1</v>
      </c>
      <c r="R47" s="600">
        <v>0</v>
      </c>
      <c r="S47" s="600">
        <f t="shared" si="0"/>
        <v>0</v>
      </c>
      <c r="T47" s="600">
        <f t="shared" si="1"/>
        <v>0</v>
      </c>
      <c r="U47" s="674">
        <v>381271</v>
      </c>
      <c r="V47" s="674">
        <v>381271</v>
      </c>
      <c r="W47" s="675">
        <v>280548.38</v>
      </c>
      <c r="X47" s="617">
        <f>+W47/U47</f>
        <v>0.73582407264124472</v>
      </c>
      <c r="Y47" s="617">
        <f>+W47/V47</f>
        <v>0.73582407264124472</v>
      </c>
      <c r="AA47" s="688"/>
      <c r="AB47" s="689"/>
    </row>
    <row r="48" spans="1:28" ht="50.1" customHeight="1">
      <c r="B48" s="598" t="s">
        <v>622</v>
      </c>
      <c r="C48" s="598" t="s">
        <v>623</v>
      </c>
      <c r="D48" s="599" t="s">
        <v>624</v>
      </c>
      <c r="E48" s="599" t="s">
        <v>625</v>
      </c>
      <c r="F48" s="599" t="s">
        <v>626</v>
      </c>
      <c r="G48" s="600" t="s">
        <v>721</v>
      </c>
      <c r="H48" s="600">
        <v>3044</v>
      </c>
      <c r="I48" s="607" t="s">
        <v>725</v>
      </c>
      <c r="J48" s="598"/>
      <c r="K48" s="598" t="s">
        <v>647</v>
      </c>
      <c r="L48" s="598" t="s">
        <v>631</v>
      </c>
      <c r="M48" s="598" t="s">
        <v>632</v>
      </c>
      <c r="N48" s="598" t="s">
        <v>723</v>
      </c>
      <c r="O48" s="598" t="s">
        <v>724</v>
      </c>
      <c r="P48" s="600">
        <v>1</v>
      </c>
      <c r="Q48" s="600">
        <v>1</v>
      </c>
      <c r="R48" s="600">
        <v>1</v>
      </c>
      <c r="S48" s="600">
        <f t="shared" si="0"/>
        <v>1</v>
      </c>
      <c r="T48" s="600">
        <f t="shared" si="1"/>
        <v>1</v>
      </c>
      <c r="U48" s="674">
        <v>381271</v>
      </c>
      <c r="V48" s="674">
        <v>381271</v>
      </c>
      <c r="W48" s="675">
        <v>280548.38</v>
      </c>
      <c r="X48" s="617">
        <f>+W48/U48</f>
        <v>0.73582407264124472</v>
      </c>
      <c r="Y48" s="617">
        <f>+W48/V48</f>
        <v>0.73582407264124472</v>
      </c>
      <c r="AA48" s="689"/>
      <c r="AB48" s="585"/>
    </row>
    <row r="49" spans="2:28" ht="50.1" customHeight="1">
      <c r="B49" s="598" t="s">
        <v>622</v>
      </c>
      <c r="C49" s="598" t="s">
        <v>623</v>
      </c>
      <c r="D49" s="599" t="s">
        <v>624</v>
      </c>
      <c r="E49" s="599" t="s">
        <v>625</v>
      </c>
      <c r="F49" s="599" t="s">
        <v>626</v>
      </c>
      <c r="G49" s="600" t="s">
        <v>726</v>
      </c>
      <c r="H49" s="600">
        <v>3044</v>
      </c>
      <c r="I49" s="603" t="s">
        <v>727</v>
      </c>
      <c r="J49" s="598" t="s">
        <v>728</v>
      </c>
      <c r="K49" s="598" t="s">
        <v>647</v>
      </c>
      <c r="L49" s="598" t="s">
        <v>631</v>
      </c>
      <c r="M49" s="598" t="s">
        <v>632</v>
      </c>
      <c r="N49" s="598" t="s">
        <v>729</v>
      </c>
      <c r="O49" s="598" t="s">
        <v>730</v>
      </c>
      <c r="P49" s="600">
        <v>40</v>
      </c>
      <c r="Q49" s="600">
        <v>40</v>
      </c>
      <c r="R49" s="600">
        <v>0</v>
      </c>
      <c r="S49" s="600">
        <f t="shared" si="0"/>
        <v>0</v>
      </c>
      <c r="T49" s="600">
        <f t="shared" si="1"/>
        <v>0</v>
      </c>
      <c r="U49" s="677">
        <v>100000</v>
      </c>
      <c r="V49" s="677">
        <v>200000</v>
      </c>
      <c r="W49" s="674"/>
      <c r="X49" s="617">
        <f t="shared" si="2"/>
        <v>0</v>
      </c>
      <c r="Y49" s="617">
        <f t="shared" si="3"/>
        <v>0</v>
      </c>
      <c r="AA49" s="689"/>
      <c r="AB49" s="689"/>
    </row>
    <row r="50" spans="2:28" ht="50.1" customHeight="1">
      <c r="B50" s="598" t="s">
        <v>622</v>
      </c>
      <c r="C50" s="598" t="s">
        <v>623</v>
      </c>
      <c r="D50" s="599" t="s">
        <v>624</v>
      </c>
      <c r="E50" s="599" t="s">
        <v>625</v>
      </c>
      <c r="F50" s="599" t="s">
        <v>626</v>
      </c>
      <c r="G50" s="600" t="s">
        <v>731</v>
      </c>
      <c r="H50" s="600">
        <v>3044</v>
      </c>
      <c r="I50" s="608" t="s">
        <v>732</v>
      </c>
      <c r="J50" s="598" t="s">
        <v>728</v>
      </c>
      <c r="K50" s="598" t="s">
        <v>647</v>
      </c>
      <c r="L50" s="598" t="s">
        <v>631</v>
      </c>
      <c r="M50" s="598" t="s">
        <v>632</v>
      </c>
      <c r="N50" s="598" t="s">
        <v>729</v>
      </c>
      <c r="O50" s="598" t="s">
        <v>730</v>
      </c>
      <c r="P50" s="600">
        <v>60</v>
      </c>
      <c r="Q50" s="600">
        <v>60</v>
      </c>
      <c r="R50" s="600">
        <v>0</v>
      </c>
      <c r="S50" s="600">
        <f t="shared" si="0"/>
        <v>0</v>
      </c>
      <c r="T50" s="600">
        <f t="shared" si="1"/>
        <v>0</v>
      </c>
      <c r="U50" s="677">
        <v>120000</v>
      </c>
      <c r="V50" s="677">
        <v>120000</v>
      </c>
      <c r="W50" s="674"/>
      <c r="X50" s="617">
        <f t="shared" si="2"/>
        <v>0</v>
      </c>
      <c r="Y50" s="617">
        <f t="shared" si="3"/>
        <v>0</v>
      </c>
      <c r="AA50" s="689"/>
      <c r="AB50" s="689"/>
    </row>
    <row r="51" spans="2:28" ht="50.1" customHeight="1">
      <c r="B51" s="598" t="s">
        <v>622</v>
      </c>
      <c r="C51" s="598" t="s">
        <v>623</v>
      </c>
      <c r="D51" s="599" t="s">
        <v>624</v>
      </c>
      <c r="E51" s="599" t="s">
        <v>625</v>
      </c>
      <c r="F51" s="599" t="s">
        <v>626</v>
      </c>
      <c r="G51" s="600" t="s">
        <v>733</v>
      </c>
      <c r="H51" s="600">
        <v>3044</v>
      </c>
      <c r="I51" s="603" t="s">
        <v>734</v>
      </c>
      <c r="J51" s="598" t="s">
        <v>728</v>
      </c>
      <c r="K51" s="598" t="s">
        <v>647</v>
      </c>
      <c r="L51" s="598" t="s">
        <v>631</v>
      </c>
      <c r="M51" s="598" t="s">
        <v>632</v>
      </c>
      <c r="N51" s="598" t="s">
        <v>735</v>
      </c>
      <c r="O51" s="598" t="s">
        <v>736</v>
      </c>
      <c r="P51" s="600">
        <v>1</v>
      </c>
      <c r="Q51" s="600">
        <v>1</v>
      </c>
      <c r="R51" s="600">
        <v>0.73</v>
      </c>
      <c r="S51" s="600">
        <f t="shared" si="0"/>
        <v>0.73</v>
      </c>
      <c r="T51" s="600">
        <f t="shared" si="1"/>
        <v>0.73</v>
      </c>
      <c r="U51" s="674">
        <v>0</v>
      </c>
      <c r="V51" s="680">
        <v>11472619.09</v>
      </c>
      <c r="W51" s="680">
        <v>8979003.7200000007</v>
      </c>
      <c r="X51" s="617" t="e">
        <f t="shared" si="2"/>
        <v>#DIV/0!</v>
      </c>
      <c r="Y51" s="617">
        <f t="shared" si="3"/>
        <v>0.78264637303494755</v>
      </c>
      <c r="AA51" s="689"/>
      <c r="AB51" s="689"/>
    </row>
    <row r="52" spans="2:28" ht="50.1" customHeight="1">
      <c r="B52" s="598" t="s">
        <v>622</v>
      </c>
      <c r="C52" s="598" t="s">
        <v>623</v>
      </c>
      <c r="D52" s="599" t="s">
        <v>624</v>
      </c>
      <c r="E52" s="599" t="s">
        <v>625</v>
      </c>
      <c r="F52" s="599" t="s">
        <v>626</v>
      </c>
      <c r="G52" s="600" t="s">
        <v>733</v>
      </c>
      <c r="H52" s="600">
        <v>3044</v>
      </c>
      <c r="I52" s="603" t="s">
        <v>737</v>
      </c>
      <c r="J52" s="598" t="s">
        <v>728</v>
      </c>
      <c r="K52" s="598" t="s">
        <v>647</v>
      </c>
      <c r="L52" s="598" t="s">
        <v>631</v>
      </c>
      <c r="M52" s="598" t="s">
        <v>632</v>
      </c>
      <c r="N52" s="598" t="s">
        <v>738</v>
      </c>
      <c r="O52" s="598" t="s">
        <v>739</v>
      </c>
      <c r="P52" s="600">
        <v>1</v>
      </c>
      <c r="Q52" s="600">
        <v>1</v>
      </c>
      <c r="R52" s="600">
        <v>0.6</v>
      </c>
      <c r="S52" s="600">
        <f t="shared" si="0"/>
        <v>0.6</v>
      </c>
      <c r="T52" s="600">
        <f t="shared" si="1"/>
        <v>0.6</v>
      </c>
      <c r="U52" s="674">
        <v>0</v>
      </c>
      <c r="V52" s="680">
        <v>4860920.07</v>
      </c>
      <c r="W52" s="681">
        <v>3607900.15</v>
      </c>
      <c r="X52" s="617" t="e">
        <f t="shared" si="2"/>
        <v>#DIV/0!</v>
      </c>
      <c r="Y52" s="617">
        <f t="shared" si="3"/>
        <v>0.74222577167371517</v>
      </c>
      <c r="AA52" s="689"/>
      <c r="AB52" s="689"/>
    </row>
    <row r="53" spans="2:28" ht="50.1" customHeight="1">
      <c r="B53" s="598" t="s">
        <v>622</v>
      </c>
      <c r="C53" s="598" t="s">
        <v>623</v>
      </c>
      <c r="D53" s="599" t="s">
        <v>624</v>
      </c>
      <c r="E53" s="599" t="s">
        <v>625</v>
      </c>
      <c r="F53" s="599" t="s">
        <v>626</v>
      </c>
      <c r="G53" s="600" t="s">
        <v>733</v>
      </c>
      <c r="H53" s="600">
        <v>3044</v>
      </c>
      <c r="I53" s="603" t="s">
        <v>740</v>
      </c>
      <c r="J53" s="598" t="s">
        <v>728</v>
      </c>
      <c r="K53" s="598" t="s">
        <v>647</v>
      </c>
      <c r="L53" s="598" t="s">
        <v>631</v>
      </c>
      <c r="M53" s="598" t="s">
        <v>632</v>
      </c>
      <c r="N53" s="598" t="s">
        <v>741</v>
      </c>
      <c r="O53" s="598" t="s">
        <v>742</v>
      </c>
      <c r="P53" s="600">
        <v>1</v>
      </c>
      <c r="Q53" s="600">
        <v>1</v>
      </c>
      <c r="R53" s="600">
        <v>1</v>
      </c>
      <c r="S53" s="600">
        <f t="shared" si="0"/>
        <v>1</v>
      </c>
      <c r="T53" s="600">
        <f t="shared" si="1"/>
        <v>1</v>
      </c>
      <c r="U53" s="674">
        <v>0</v>
      </c>
      <c r="V53" s="680">
        <v>228074.22</v>
      </c>
      <c r="W53" s="679">
        <v>228074.22</v>
      </c>
      <c r="X53" s="617" t="e">
        <f t="shared" si="2"/>
        <v>#DIV/0!</v>
      </c>
      <c r="Y53" s="617">
        <f t="shared" si="3"/>
        <v>1</v>
      </c>
      <c r="AA53" s="689"/>
      <c r="AB53" s="689"/>
    </row>
    <row r="54" spans="2:28" ht="50.1" customHeight="1">
      <c r="B54" s="598" t="s">
        <v>622</v>
      </c>
      <c r="C54" s="598" t="s">
        <v>623</v>
      </c>
      <c r="D54" s="599" t="s">
        <v>624</v>
      </c>
      <c r="E54" s="599" t="s">
        <v>625</v>
      </c>
      <c r="F54" s="599" t="s">
        <v>626</v>
      </c>
      <c r="G54" s="600" t="s">
        <v>733</v>
      </c>
      <c r="H54" s="600">
        <v>3044</v>
      </c>
      <c r="I54" s="603" t="s">
        <v>743</v>
      </c>
      <c r="J54" s="598" t="s">
        <v>728</v>
      </c>
      <c r="K54" s="598" t="s">
        <v>647</v>
      </c>
      <c r="L54" s="598" t="s">
        <v>631</v>
      </c>
      <c r="M54" s="598" t="s">
        <v>632</v>
      </c>
      <c r="N54" s="598" t="s">
        <v>738</v>
      </c>
      <c r="O54" s="598" t="s">
        <v>739</v>
      </c>
      <c r="P54" s="600">
        <v>1</v>
      </c>
      <c r="Q54" s="600">
        <v>1</v>
      </c>
      <c r="R54" s="600">
        <v>0</v>
      </c>
      <c r="S54" s="600">
        <f t="shared" si="0"/>
        <v>0</v>
      </c>
      <c r="T54" s="600">
        <f t="shared" si="1"/>
        <v>0</v>
      </c>
      <c r="U54" s="674">
        <v>0</v>
      </c>
      <c r="V54" s="680">
        <v>3200000</v>
      </c>
      <c r="W54" s="679">
        <v>0</v>
      </c>
      <c r="X54" s="617" t="e">
        <f t="shared" si="2"/>
        <v>#DIV/0!</v>
      </c>
      <c r="Y54" s="617">
        <f t="shared" si="3"/>
        <v>0</v>
      </c>
      <c r="AA54" s="689"/>
      <c r="AB54" s="689"/>
    </row>
    <row r="55" spans="2:28" ht="50.1" customHeight="1">
      <c r="B55" s="598" t="s">
        <v>622</v>
      </c>
      <c r="C55" s="598" t="s">
        <v>623</v>
      </c>
      <c r="D55" s="599" t="s">
        <v>624</v>
      </c>
      <c r="E55" s="599" t="s">
        <v>625</v>
      </c>
      <c r="F55" s="599" t="s">
        <v>626</v>
      </c>
      <c r="G55" s="600" t="s">
        <v>733</v>
      </c>
      <c r="H55" s="600">
        <v>3044</v>
      </c>
      <c r="I55" s="603" t="s">
        <v>744</v>
      </c>
      <c r="J55" s="598" t="s">
        <v>728</v>
      </c>
      <c r="K55" s="598" t="s">
        <v>647</v>
      </c>
      <c r="L55" s="598" t="s">
        <v>631</v>
      </c>
      <c r="M55" s="598" t="s">
        <v>632</v>
      </c>
      <c r="N55" s="598" t="s">
        <v>741</v>
      </c>
      <c r="O55" s="598" t="s">
        <v>742</v>
      </c>
      <c r="P55" s="600">
        <v>1</v>
      </c>
      <c r="Q55" s="600">
        <v>1</v>
      </c>
      <c r="R55" s="600">
        <v>0.99</v>
      </c>
      <c r="S55" s="600">
        <f t="shared" si="0"/>
        <v>0.99</v>
      </c>
      <c r="T55" s="600">
        <f t="shared" si="1"/>
        <v>0.99</v>
      </c>
      <c r="U55" s="674">
        <v>0</v>
      </c>
      <c r="V55" s="680">
        <v>500000</v>
      </c>
      <c r="W55" s="679">
        <v>493886.89</v>
      </c>
      <c r="X55" s="617" t="e">
        <f t="shared" si="2"/>
        <v>#DIV/0!</v>
      </c>
      <c r="Y55" s="617">
        <f t="shared" si="3"/>
        <v>0.98777378000000005</v>
      </c>
      <c r="AA55" s="689"/>
      <c r="AB55" s="689"/>
    </row>
    <row r="56" spans="2:28" ht="50.1" customHeight="1">
      <c r="B56" s="598" t="s">
        <v>622</v>
      </c>
      <c r="C56" s="598" t="s">
        <v>623</v>
      </c>
      <c r="D56" s="599" t="s">
        <v>624</v>
      </c>
      <c r="E56" s="599" t="s">
        <v>625</v>
      </c>
      <c r="F56" s="599" t="s">
        <v>626</v>
      </c>
      <c r="G56" s="600" t="s">
        <v>733</v>
      </c>
      <c r="H56" s="600">
        <v>3044</v>
      </c>
      <c r="I56" s="603" t="s">
        <v>745</v>
      </c>
      <c r="J56" s="598" t="s">
        <v>728</v>
      </c>
      <c r="K56" s="598" t="s">
        <v>647</v>
      </c>
      <c r="L56" s="598" t="s">
        <v>631</v>
      </c>
      <c r="M56" s="598" t="s">
        <v>632</v>
      </c>
      <c r="N56" s="598" t="s">
        <v>738</v>
      </c>
      <c r="O56" s="598" t="s">
        <v>739</v>
      </c>
      <c r="P56" s="600">
        <v>1</v>
      </c>
      <c r="Q56" s="600">
        <v>1</v>
      </c>
      <c r="R56" s="600">
        <v>0.94</v>
      </c>
      <c r="S56" s="600">
        <f t="shared" si="0"/>
        <v>0.94</v>
      </c>
      <c r="T56" s="600">
        <f t="shared" si="1"/>
        <v>0.94</v>
      </c>
      <c r="U56" s="674">
        <v>0</v>
      </c>
      <c r="V56" s="680">
        <v>2500000</v>
      </c>
      <c r="W56" s="679">
        <v>2499902.62</v>
      </c>
      <c r="X56" s="617" t="e">
        <f t="shared" si="2"/>
        <v>#DIV/0!</v>
      </c>
      <c r="Y56" s="617">
        <f t="shared" si="3"/>
        <v>0.99996104800000007</v>
      </c>
      <c r="AA56" s="689"/>
      <c r="AB56" s="689"/>
    </row>
    <row r="57" spans="2:28" ht="50.1" customHeight="1">
      <c r="B57" s="598" t="s">
        <v>622</v>
      </c>
      <c r="C57" s="598" t="s">
        <v>623</v>
      </c>
      <c r="D57" s="599" t="s">
        <v>624</v>
      </c>
      <c r="E57" s="599" t="s">
        <v>625</v>
      </c>
      <c r="F57" s="599" t="s">
        <v>626</v>
      </c>
      <c r="G57" s="600" t="s">
        <v>733</v>
      </c>
      <c r="H57" s="600">
        <v>3044</v>
      </c>
      <c r="I57" s="603" t="s">
        <v>605</v>
      </c>
      <c r="J57" s="598" t="s">
        <v>728</v>
      </c>
      <c r="K57" s="598" t="s">
        <v>647</v>
      </c>
      <c r="L57" s="598" t="s">
        <v>631</v>
      </c>
      <c r="M57" s="598" t="s">
        <v>632</v>
      </c>
      <c r="N57" s="598" t="s">
        <v>738</v>
      </c>
      <c r="O57" s="598" t="s">
        <v>739</v>
      </c>
      <c r="P57" s="600">
        <v>1</v>
      </c>
      <c r="Q57" s="600">
        <v>1</v>
      </c>
      <c r="R57" s="600">
        <v>0</v>
      </c>
      <c r="S57" s="600">
        <f t="shared" si="0"/>
        <v>0</v>
      </c>
      <c r="T57" s="600">
        <f t="shared" si="1"/>
        <v>0</v>
      </c>
      <c r="U57" s="674">
        <v>0</v>
      </c>
      <c r="V57" s="680">
        <v>5000000</v>
      </c>
      <c r="W57" s="679">
        <v>0</v>
      </c>
      <c r="X57" s="617" t="e">
        <f t="shared" si="2"/>
        <v>#DIV/0!</v>
      </c>
      <c r="Y57" s="617">
        <f t="shared" si="3"/>
        <v>0</v>
      </c>
      <c r="AA57" s="689"/>
      <c r="AB57" s="689"/>
    </row>
    <row r="58" spans="2:28" ht="50.1" customHeight="1">
      <c r="B58" s="598" t="s">
        <v>622</v>
      </c>
      <c r="C58" s="598" t="s">
        <v>623</v>
      </c>
      <c r="D58" s="599" t="s">
        <v>624</v>
      </c>
      <c r="E58" s="599" t="s">
        <v>625</v>
      </c>
      <c r="F58" s="599" t="s">
        <v>626</v>
      </c>
      <c r="G58" s="600" t="s">
        <v>733</v>
      </c>
      <c r="H58" s="600">
        <v>3044</v>
      </c>
      <c r="I58" s="603" t="s">
        <v>606</v>
      </c>
      <c r="J58" s="598" t="s">
        <v>728</v>
      </c>
      <c r="K58" s="598" t="s">
        <v>647</v>
      </c>
      <c r="L58" s="598" t="s">
        <v>631</v>
      </c>
      <c r="M58" s="598" t="s">
        <v>632</v>
      </c>
      <c r="N58" s="598" t="s">
        <v>738</v>
      </c>
      <c r="O58" s="598" t="s">
        <v>739</v>
      </c>
      <c r="P58" s="600">
        <v>1</v>
      </c>
      <c r="Q58" s="600">
        <v>1</v>
      </c>
      <c r="R58" s="600">
        <v>0</v>
      </c>
      <c r="S58" s="600">
        <f t="shared" si="0"/>
        <v>0</v>
      </c>
      <c r="T58" s="600">
        <f t="shared" si="1"/>
        <v>0</v>
      </c>
      <c r="U58" s="674">
        <v>0</v>
      </c>
      <c r="V58" s="680">
        <v>1500000</v>
      </c>
      <c r="W58" s="679">
        <v>0</v>
      </c>
      <c r="X58" s="617" t="e">
        <f t="shared" si="2"/>
        <v>#DIV/0!</v>
      </c>
      <c r="Y58" s="617">
        <f t="shared" si="3"/>
        <v>0</v>
      </c>
      <c r="AA58" s="689"/>
      <c r="AB58" s="689"/>
    </row>
    <row r="59" spans="2:28" ht="50.1" customHeight="1">
      <c r="B59" s="598" t="s">
        <v>622</v>
      </c>
      <c r="C59" s="598" t="s">
        <v>623</v>
      </c>
      <c r="D59" s="599" t="s">
        <v>624</v>
      </c>
      <c r="E59" s="599" t="s">
        <v>625</v>
      </c>
      <c r="F59" s="599" t="s">
        <v>626</v>
      </c>
      <c r="G59" s="600" t="s">
        <v>733</v>
      </c>
      <c r="H59" s="600">
        <v>3044</v>
      </c>
      <c r="I59" s="603" t="s">
        <v>607</v>
      </c>
      <c r="J59" s="598" t="s">
        <v>728</v>
      </c>
      <c r="K59" s="598" t="s">
        <v>647</v>
      </c>
      <c r="L59" s="598" t="s">
        <v>631</v>
      </c>
      <c r="M59" s="598" t="s">
        <v>632</v>
      </c>
      <c r="N59" s="598" t="s">
        <v>738</v>
      </c>
      <c r="O59" s="598" t="s">
        <v>739</v>
      </c>
      <c r="P59" s="600">
        <v>1</v>
      </c>
      <c r="Q59" s="600">
        <v>1</v>
      </c>
      <c r="R59" s="600">
        <v>0</v>
      </c>
      <c r="S59" s="600">
        <f t="shared" si="0"/>
        <v>0</v>
      </c>
      <c r="T59" s="600">
        <f t="shared" si="1"/>
        <v>0</v>
      </c>
      <c r="U59" s="674">
        <v>0</v>
      </c>
      <c r="V59" s="680">
        <v>884276</v>
      </c>
      <c r="W59" s="679">
        <v>0</v>
      </c>
      <c r="X59" s="617" t="e">
        <f t="shared" si="2"/>
        <v>#DIV/0!</v>
      </c>
      <c r="Y59" s="617">
        <f t="shared" si="3"/>
        <v>0</v>
      </c>
      <c r="AA59" s="689"/>
      <c r="AB59" s="689"/>
    </row>
    <row r="60" spans="2:28" ht="50.1" customHeight="1">
      <c r="B60" s="598" t="s">
        <v>622</v>
      </c>
      <c r="C60" s="598" t="s">
        <v>623</v>
      </c>
      <c r="D60" s="599" t="s">
        <v>624</v>
      </c>
      <c r="E60" s="599" t="s">
        <v>625</v>
      </c>
      <c r="F60" s="599" t="s">
        <v>626</v>
      </c>
      <c r="G60" s="600" t="s">
        <v>733</v>
      </c>
      <c r="H60" s="600">
        <v>3044</v>
      </c>
      <c r="I60" s="603" t="s">
        <v>608</v>
      </c>
      <c r="J60" s="598" t="s">
        <v>728</v>
      </c>
      <c r="K60" s="598" t="s">
        <v>647</v>
      </c>
      <c r="L60" s="598" t="s">
        <v>631</v>
      </c>
      <c r="M60" s="598" t="s">
        <v>632</v>
      </c>
      <c r="N60" s="598" t="s">
        <v>738</v>
      </c>
      <c r="O60" s="598" t="s">
        <v>739</v>
      </c>
      <c r="P60" s="600">
        <v>1</v>
      </c>
      <c r="Q60" s="600">
        <v>1</v>
      </c>
      <c r="R60" s="600">
        <v>0</v>
      </c>
      <c r="S60" s="600">
        <f t="shared" si="0"/>
        <v>0</v>
      </c>
      <c r="T60" s="600">
        <f t="shared" si="1"/>
        <v>0</v>
      </c>
      <c r="U60" s="674">
        <v>0</v>
      </c>
      <c r="V60" s="680">
        <v>1000000</v>
      </c>
      <c r="W60" s="679">
        <v>0</v>
      </c>
      <c r="X60" s="617" t="e">
        <f t="shared" si="2"/>
        <v>#DIV/0!</v>
      </c>
      <c r="Y60" s="617">
        <f t="shared" si="3"/>
        <v>0</v>
      </c>
      <c r="AA60" s="689"/>
      <c r="AB60" s="689"/>
    </row>
    <row r="61" spans="2:28" ht="50.1" customHeight="1">
      <c r="B61" s="598" t="s">
        <v>622</v>
      </c>
      <c r="C61" s="598" t="s">
        <v>623</v>
      </c>
      <c r="D61" s="599" t="s">
        <v>624</v>
      </c>
      <c r="E61" s="599" t="s">
        <v>625</v>
      </c>
      <c r="F61" s="599" t="s">
        <v>626</v>
      </c>
      <c r="G61" s="600" t="s">
        <v>733</v>
      </c>
      <c r="H61" s="600">
        <v>3044</v>
      </c>
      <c r="I61" s="603" t="s">
        <v>746</v>
      </c>
      <c r="J61" s="598" t="s">
        <v>728</v>
      </c>
      <c r="K61" s="598" t="s">
        <v>647</v>
      </c>
      <c r="L61" s="598" t="s">
        <v>631</v>
      </c>
      <c r="M61" s="598" t="s">
        <v>632</v>
      </c>
      <c r="N61" s="598" t="s">
        <v>738</v>
      </c>
      <c r="O61" s="598" t="s">
        <v>739</v>
      </c>
      <c r="P61" s="600">
        <v>1</v>
      </c>
      <c r="Q61" s="600">
        <v>1</v>
      </c>
      <c r="R61" s="600">
        <v>0.36</v>
      </c>
      <c r="S61" s="600">
        <f t="shared" si="0"/>
        <v>0.36</v>
      </c>
      <c r="T61" s="600">
        <f t="shared" si="1"/>
        <v>0.36</v>
      </c>
      <c r="U61" s="674">
        <v>0</v>
      </c>
      <c r="V61" s="680">
        <v>659906.76</v>
      </c>
      <c r="W61" s="679">
        <v>500858.94</v>
      </c>
      <c r="X61" s="617" t="e">
        <f t="shared" si="2"/>
        <v>#DIV/0!</v>
      </c>
      <c r="Y61" s="617">
        <f t="shared" si="3"/>
        <v>0.75898440561512048</v>
      </c>
      <c r="AA61" s="689"/>
      <c r="AB61" s="689"/>
    </row>
    <row r="62" spans="2:28" ht="50.1" customHeight="1">
      <c r="B62" s="598" t="s">
        <v>622</v>
      </c>
      <c r="C62" s="598" t="s">
        <v>623</v>
      </c>
      <c r="D62" s="599" t="s">
        <v>624</v>
      </c>
      <c r="E62" s="599" t="s">
        <v>625</v>
      </c>
      <c r="F62" s="599" t="s">
        <v>626</v>
      </c>
      <c r="G62" s="600" t="s">
        <v>733</v>
      </c>
      <c r="H62" s="600">
        <v>3044</v>
      </c>
      <c r="I62" s="603" t="s">
        <v>749</v>
      </c>
      <c r="J62" s="598" t="s">
        <v>750</v>
      </c>
      <c r="K62" s="598" t="s">
        <v>647</v>
      </c>
      <c r="L62" s="598" t="s">
        <v>631</v>
      </c>
      <c r="M62" s="598" t="s">
        <v>632</v>
      </c>
      <c r="N62" s="598" t="s">
        <v>741</v>
      </c>
      <c r="O62" s="598" t="s">
        <v>742</v>
      </c>
      <c r="P62" s="600">
        <v>1</v>
      </c>
      <c r="Q62" s="600">
        <v>1</v>
      </c>
      <c r="R62" s="600">
        <v>0</v>
      </c>
      <c r="S62" s="600">
        <f t="shared" si="0"/>
        <v>0</v>
      </c>
      <c r="T62" s="600">
        <f t="shared" si="1"/>
        <v>0</v>
      </c>
      <c r="U62" s="674">
        <v>0</v>
      </c>
      <c r="V62" s="680">
        <v>196216.67</v>
      </c>
      <c r="W62" s="679">
        <v>53435.18</v>
      </c>
      <c r="X62" s="617" t="e">
        <f t="shared" si="2"/>
        <v>#DIV/0!</v>
      </c>
      <c r="Y62" s="617">
        <f t="shared" si="3"/>
        <v>0.27232742253754483</v>
      </c>
      <c r="AA62" s="689"/>
      <c r="AB62" s="689"/>
    </row>
    <row r="63" spans="2:28" ht="50.1" customHeight="1">
      <c r="B63" s="598" t="s">
        <v>622</v>
      </c>
      <c r="C63" s="598" t="s">
        <v>623</v>
      </c>
      <c r="D63" s="599" t="s">
        <v>624</v>
      </c>
      <c r="E63" s="599" t="s">
        <v>625</v>
      </c>
      <c r="F63" s="599" t="s">
        <v>626</v>
      </c>
      <c r="G63" s="600" t="s">
        <v>733</v>
      </c>
      <c r="H63" s="600">
        <v>3044</v>
      </c>
      <c r="I63" s="603" t="s">
        <v>751</v>
      </c>
      <c r="J63" s="598" t="s">
        <v>750</v>
      </c>
      <c r="K63" s="598" t="s">
        <v>647</v>
      </c>
      <c r="L63" s="598" t="s">
        <v>631</v>
      </c>
      <c r="M63" s="598" t="s">
        <v>632</v>
      </c>
      <c r="N63" s="598" t="s">
        <v>741</v>
      </c>
      <c r="O63" s="598" t="s">
        <v>742</v>
      </c>
      <c r="P63" s="600">
        <v>1</v>
      </c>
      <c r="Q63" s="600">
        <v>1</v>
      </c>
      <c r="R63" s="600">
        <v>0</v>
      </c>
      <c r="S63" s="600">
        <f t="shared" si="0"/>
        <v>0</v>
      </c>
      <c r="T63" s="600">
        <f t="shared" si="1"/>
        <v>0</v>
      </c>
      <c r="U63" s="674">
        <v>0</v>
      </c>
      <c r="V63" s="680">
        <v>25874.240000000002</v>
      </c>
      <c r="W63" s="679">
        <v>0</v>
      </c>
      <c r="X63" s="617" t="e">
        <f t="shared" si="2"/>
        <v>#DIV/0!</v>
      </c>
      <c r="Y63" s="617">
        <f t="shared" si="3"/>
        <v>0</v>
      </c>
      <c r="AA63" s="689"/>
      <c r="AB63" s="689"/>
    </row>
    <row r="64" spans="2:28" ht="50.25" customHeight="1">
      <c r="B64" s="598" t="s">
        <v>622</v>
      </c>
      <c r="C64" s="598" t="s">
        <v>623</v>
      </c>
      <c r="D64" s="599" t="s">
        <v>624</v>
      </c>
      <c r="E64" s="599" t="s">
        <v>625</v>
      </c>
      <c r="F64" s="599" t="s">
        <v>626</v>
      </c>
      <c r="G64" s="600" t="s">
        <v>733</v>
      </c>
      <c r="H64" s="600">
        <v>3044</v>
      </c>
      <c r="I64" s="603" t="s">
        <v>747</v>
      </c>
      <c r="J64" s="598" t="s">
        <v>728</v>
      </c>
      <c r="K64" s="598" t="s">
        <v>647</v>
      </c>
      <c r="L64" s="598" t="s">
        <v>631</v>
      </c>
      <c r="M64" s="598" t="s">
        <v>632</v>
      </c>
      <c r="N64" s="598" t="s">
        <v>738</v>
      </c>
      <c r="O64" s="598" t="s">
        <v>739</v>
      </c>
      <c r="P64" s="600">
        <v>1</v>
      </c>
      <c r="Q64" s="600">
        <v>1</v>
      </c>
      <c r="R64" s="600">
        <v>0</v>
      </c>
      <c r="S64" s="600">
        <f t="shared" si="0"/>
        <v>0</v>
      </c>
      <c r="T64" s="600">
        <f t="shared" si="1"/>
        <v>0</v>
      </c>
      <c r="U64" s="674">
        <v>0</v>
      </c>
      <c r="V64" s="680">
        <v>435191.63</v>
      </c>
      <c r="W64" s="679">
        <v>0</v>
      </c>
      <c r="X64" s="617" t="e">
        <f t="shared" si="2"/>
        <v>#DIV/0!</v>
      </c>
      <c r="Y64" s="617">
        <f t="shared" si="3"/>
        <v>0</v>
      </c>
      <c r="AA64" s="689"/>
      <c r="AB64" s="689"/>
    </row>
    <row r="65" spans="2:28" ht="14.4">
      <c r="B65" s="221"/>
      <c r="C65" s="874" t="s">
        <v>234</v>
      </c>
      <c r="D65" s="875"/>
      <c r="E65" s="222" t="e">
        <f>+#REF!+#REF!+#REF!+#REF!+#REF!+#REF!+#REF!+#REF!+#REF!</f>
        <v>#REF!</v>
      </c>
      <c r="F65" s="222"/>
      <c r="G65" s="222"/>
      <c r="H65" s="222"/>
      <c r="I65" s="222">
        <v>0</v>
      </c>
      <c r="J65" s="222">
        <v>0</v>
      </c>
      <c r="K65" s="222">
        <v>0</v>
      </c>
      <c r="L65" s="222">
        <v>0</v>
      </c>
      <c r="M65" s="222">
        <v>0</v>
      </c>
      <c r="N65" s="222">
        <v>0</v>
      </c>
      <c r="O65" s="222">
        <v>0</v>
      </c>
      <c r="P65" s="618">
        <f>SUM(P10:P64)</f>
        <v>455</v>
      </c>
      <c r="Q65" s="618">
        <f>SUM(Q10:Q64)</f>
        <v>489</v>
      </c>
      <c r="R65" s="618">
        <f>SUM(R10:R64)</f>
        <v>219.95000000000002</v>
      </c>
      <c r="S65" s="600">
        <f t="shared" si="0"/>
        <v>0.48340659340659342</v>
      </c>
      <c r="T65" s="600">
        <f t="shared" si="1"/>
        <v>0.44979550102249494</v>
      </c>
      <c r="U65" s="618">
        <f>SUM(U10:U64)</f>
        <v>12378915.699999999</v>
      </c>
      <c r="V65" s="618">
        <f t="shared" ref="V65:W65" si="4">SUM(V10:V64)</f>
        <v>62705553.640000008</v>
      </c>
      <c r="W65" s="618">
        <f t="shared" si="4"/>
        <v>32338081.049999997</v>
      </c>
      <c r="X65" s="618" t="e">
        <f>SUM(X10:X64)</f>
        <v>#DIV/0!</v>
      </c>
      <c r="Y65" s="617">
        <f t="shared" si="3"/>
        <v>0.51571318922813025</v>
      </c>
      <c r="AA65" s="689"/>
      <c r="AB65" s="689"/>
    </row>
    <row r="66" spans="2:28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AA66" s="689"/>
      <c r="AB66" s="689"/>
    </row>
    <row r="67" spans="2:28">
      <c r="B67" s="310" t="s">
        <v>76</v>
      </c>
      <c r="G67" s="18"/>
      <c r="H67" s="18"/>
      <c r="I67" s="18"/>
      <c r="J67" s="18"/>
      <c r="K67" s="18"/>
      <c r="L67" s="18"/>
      <c r="M67" s="18"/>
      <c r="N67" s="18"/>
      <c r="O67" s="18"/>
      <c r="AA67" s="691"/>
    </row>
    <row r="68" spans="2:28" ht="14.4">
      <c r="V68" s="585">
        <v>62705553.640000001</v>
      </c>
      <c r="W68" s="585">
        <v>32137652.780000001</v>
      </c>
    </row>
    <row r="69" spans="2:28">
      <c r="AA69" s="691"/>
    </row>
    <row r="70" spans="2:28">
      <c r="D70" s="224"/>
      <c r="V70" s="673">
        <f>V68-V65</f>
        <v>0</v>
      </c>
      <c r="W70" s="673">
        <f>W68-W65</f>
        <v>-200428.26999999583</v>
      </c>
    </row>
    <row r="71" spans="2:28">
      <c r="D71" s="670" t="s">
        <v>77</v>
      </c>
      <c r="H71" s="716" t="s">
        <v>80</v>
      </c>
      <c r="I71" s="716"/>
      <c r="J71" s="716"/>
      <c r="K71" s="716"/>
      <c r="L71" s="716"/>
      <c r="M71" s="716"/>
      <c r="N71" s="716"/>
      <c r="O71" s="716"/>
    </row>
    <row r="72" spans="2:28">
      <c r="D72" s="670" t="s">
        <v>78</v>
      </c>
      <c r="H72" s="717" t="s">
        <v>79</v>
      </c>
      <c r="I72" s="717"/>
      <c r="J72" s="717"/>
      <c r="K72" s="717"/>
      <c r="L72" s="717"/>
      <c r="M72" s="717"/>
      <c r="N72" s="717"/>
      <c r="O72" s="717"/>
    </row>
  </sheetData>
  <autoFilter ref="AA9:AA64"/>
  <mergeCells count="32">
    <mergeCell ref="H72:O72"/>
    <mergeCell ref="H71:O71"/>
    <mergeCell ref="W8:W9"/>
    <mergeCell ref="X8:Y8"/>
    <mergeCell ref="C65:D65"/>
    <mergeCell ref="B7:C7"/>
    <mergeCell ref="D7:H7"/>
    <mergeCell ref="I7:O7"/>
    <mergeCell ref="B8:B9"/>
    <mergeCell ref="C8:C9"/>
    <mergeCell ref="D8:D9"/>
    <mergeCell ref="E8:E9"/>
    <mergeCell ref="F8:F9"/>
    <mergeCell ref="G8:G9"/>
    <mergeCell ref="L8:L9"/>
    <mergeCell ref="M8:M9"/>
    <mergeCell ref="B1:Y2"/>
    <mergeCell ref="B3:Y3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P7:T7"/>
    <mergeCell ref="U7:Y7"/>
    <mergeCell ref="U8:U9"/>
    <mergeCell ref="V8:V9"/>
  </mergeCells>
  <dataValidations disablePrompts="1" count="16">
    <dataValidation allowBlank="1" showInputMessage="1" showErrorMessage="1" prompt="Señalar la dimensión bajo la cual se mide el objetivo. Ej: eficiencia, eficacia, economía, calidad." sqref="L8:L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Indicar si el indicador es estratégico o de gestión." sqref="K8:K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Unidad responsable del programa." sqref="H8:H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eje al que se encuentra alineado el programa." sqref="B8:B9"/>
    <dataValidation allowBlank="1" showInputMessage="1" showErrorMessage="1" prompt="Valor absoluto y relativo que registre el gasto con relación a la meta anual." sqref="U7:Y7"/>
    <dataValidation allowBlank="1" showInputMessage="1" showErrorMessage="1" prompt="Nivel cuantificable anual de las metas aprobadas y modificadas." sqref="P7:T7"/>
  </dataValidations>
  <pageMargins left="0.25" right="0.7" top="0.44" bottom="0.75" header="0.3" footer="0.3"/>
  <pageSetup scale="7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workbookViewId="0">
      <selection activeCell="A3" sqref="A3:C3"/>
    </sheetView>
  </sheetViews>
  <sheetFormatPr baseColWidth="10" defaultColWidth="11.44140625" defaultRowHeight="11.4"/>
  <cols>
    <col min="1" max="1" width="51.33203125" style="198" customWidth="1"/>
    <col min="2" max="2" width="20" style="198" customWidth="1"/>
    <col min="3" max="3" width="46.6640625" style="198" customWidth="1"/>
    <col min="4" max="16384" width="11.44140625" style="198"/>
  </cols>
  <sheetData>
    <row r="1" spans="1:9" s="18" customFormat="1"/>
    <row r="2" spans="1:9" s="18" customFormat="1" ht="12">
      <c r="A2" s="707" t="s">
        <v>490</v>
      </c>
      <c r="B2" s="707"/>
      <c r="C2" s="707"/>
    </row>
    <row r="3" spans="1:9" s="18" customFormat="1" ht="20.25" customHeight="1">
      <c r="A3" s="707"/>
      <c r="B3" s="707"/>
      <c r="C3" s="707"/>
    </row>
    <row r="4" spans="1:9" s="18" customFormat="1" ht="15.75" customHeight="1">
      <c r="A4" s="707"/>
      <c r="B4" s="707"/>
      <c r="C4" s="707"/>
    </row>
    <row r="5" spans="1:9" s="18" customFormat="1" ht="9.75" customHeight="1">
      <c r="A5" s="19"/>
      <c r="B5" s="19"/>
      <c r="C5" s="19"/>
    </row>
    <row r="6" spans="1:9" s="18" customFormat="1" ht="9.75" customHeight="1">
      <c r="A6" s="772" t="s">
        <v>485</v>
      </c>
      <c r="B6" s="772"/>
      <c r="C6" s="358"/>
      <c r="D6" s="358"/>
      <c r="E6" s="358"/>
      <c r="F6" s="358"/>
      <c r="G6" s="358"/>
      <c r="H6" s="358"/>
      <c r="I6" s="552"/>
    </row>
    <row r="7" spans="1:9" s="18" customFormat="1" ht="9.75" customHeight="1" thickBot="1">
      <c r="A7" s="19"/>
      <c r="B7" s="19"/>
      <c r="C7" s="19"/>
    </row>
    <row r="8" spans="1:9" s="18" customFormat="1" ht="12">
      <c r="A8" s="904" t="s">
        <v>481</v>
      </c>
      <c r="B8" s="906" t="s">
        <v>482</v>
      </c>
      <c r="C8" s="907"/>
    </row>
    <row r="9" spans="1:9" s="18" customFormat="1" ht="12.6" thickBot="1">
      <c r="A9" s="905"/>
      <c r="B9" s="554" t="s">
        <v>483</v>
      </c>
      <c r="C9" s="555" t="s">
        <v>484</v>
      </c>
    </row>
    <row r="10" spans="1:9" s="18" customFormat="1">
      <c r="A10" s="557"/>
      <c r="B10" s="556"/>
      <c r="C10" s="558"/>
    </row>
    <row r="11" spans="1:9" s="18" customFormat="1">
      <c r="A11" s="557"/>
      <c r="B11" s="556"/>
      <c r="C11" s="558"/>
    </row>
    <row r="12" spans="1:9" s="18" customFormat="1">
      <c r="A12" s="557"/>
      <c r="B12" s="556"/>
      <c r="C12" s="558"/>
    </row>
    <row r="13" spans="1:9" s="18" customFormat="1">
      <c r="A13" s="557"/>
      <c r="B13" s="556"/>
      <c r="C13" s="558"/>
    </row>
    <row r="14" spans="1:9" s="18" customFormat="1">
      <c r="A14" s="557"/>
      <c r="B14" s="556"/>
      <c r="C14" s="558"/>
    </row>
    <row r="15" spans="1:9" s="18" customFormat="1">
      <c r="A15" s="557"/>
      <c r="B15" s="556"/>
      <c r="C15" s="558"/>
    </row>
    <row r="16" spans="1:9" s="18" customFormat="1">
      <c r="A16" s="557"/>
      <c r="B16" s="556"/>
      <c r="C16" s="558"/>
    </row>
    <row r="17" spans="1:3" s="18" customFormat="1">
      <c r="A17" s="557"/>
      <c r="B17" s="556"/>
      <c r="C17" s="558"/>
    </row>
    <row r="18" spans="1:3" s="18" customFormat="1">
      <c r="A18" s="557"/>
      <c r="B18" s="556"/>
      <c r="C18" s="558"/>
    </row>
    <row r="19" spans="1:3" s="18" customFormat="1">
      <c r="A19" s="527"/>
      <c r="B19" s="551"/>
      <c r="C19" s="559"/>
    </row>
    <row r="20" spans="1:3" s="18" customFormat="1" ht="12" thickBot="1">
      <c r="A20" s="516"/>
      <c r="B20" s="560"/>
      <c r="C20" s="561"/>
    </row>
    <row r="21" spans="1:3" s="18" customFormat="1">
      <c r="A21" s="551"/>
      <c r="B21" s="551"/>
      <c r="C21" s="551"/>
    </row>
    <row r="22" spans="1:3" s="18" customFormat="1"/>
    <row r="23" spans="1:3">
      <c r="A23" s="18" t="s">
        <v>76</v>
      </c>
    </row>
    <row r="24" spans="1:3">
      <c r="A24" s="18"/>
    </row>
    <row r="25" spans="1:3">
      <c r="A25" s="18"/>
    </row>
    <row r="26" spans="1:3">
      <c r="A26" s="18"/>
      <c r="C26" s="326"/>
    </row>
    <row r="27" spans="1:3">
      <c r="A27" s="329"/>
      <c r="C27" s="224"/>
    </row>
    <row r="28" spans="1:3" ht="15" customHeight="1">
      <c r="A28" s="550" t="s">
        <v>77</v>
      </c>
      <c r="C28" s="549" t="s">
        <v>80</v>
      </c>
    </row>
    <row r="29" spans="1:3" ht="15" customHeight="1">
      <c r="A29" s="550" t="s">
        <v>78</v>
      </c>
      <c r="C29" s="550" t="s">
        <v>79</v>
      </c>
    </row>
    <row r="30" spans="1:3">
      <c r="A30" s="18"/>
    </row>
    <row r="31" spans="1:3">
      <c r="A31" s="18"/>
    </row>
  </sheetData>
  <mergeCells count="6">
    <mergeCell ref="A6:B6"/>
    <mergeCell ref="A2:C2"/>
    <mergeCell ref="A3:C3"/>
    <mergeCell ref="A4:C4"/>
    <mergeCell ref="A8:A9"/>
    <mergeCell ref="B8:C8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workbookViewId="0">
      <selection activeCell="C10" sqref="C10:C21"/>
    </sheetView>
  </sheetViews>
  <sheetFormatPr baseColWidth="10" defaultColWidth="11.44140625" defaultRowHeight="11.4"/>
  <cols>
    <col min="1" max="1" width="51.33203125" style="198" customWidth="1"/>
    <col min="2" max="2" width="27.44140625" style="198" customWidth="1"/>
    <col min="3" max="3" width="46.6640625" style="198" customWidth="1"/>
    <col min="4" max="16384" width="11.44140625" style="198"/>
  </cols>
  <sheetData>
    <row r="1" spans="1:3" s="18" customFormat="1"/>
    <row r="2" spans="1:3" s="18" customFormat="1" ht="12">
      <c r="A2" s="707" t="s">
        <v>489</v>
      </c>
      <c r="B2" s="707"/>
      <c r="C2" s="707"/>
    </row>
    <row r="3" spans="1:3" s="18" customFormat="1" ht="21.75" customHeight="1">
      <c r="A3" s="707" t="s">
        <v>480</v>
      </c>
      <c r="B3" s="707"/>
      <c r="C3" s="707"/>
    </row>
    <row r="4" spans="1:3" s="18" customFormat="1" ht="15.75" customHeight="1">
      <c r="A4" s="707"/>
      <c r="B4" s="707"/>
      <c r="C4" s="707"/>
    </row>
    <row r="5" spans="1:3" s="18" customFormat="1" ht="15" customHeight="1">
      <c r="A5" s="19"/>
      <c r="B5" s="19"/>
      <c r="C5" s="19"/>
    </row>
    <row r="6" spans="1:3" s="18" customFormat="1" ht="15" customHeight="1">
      <c r="A6" s="772" t="s">
        <v>485</v>
      </c>
      <c r="B6" s="772"/>
      <c r="C6" s="19"/>
    </row>
    <row r="7" spans="1:3" s="18" customFormat="1" ht="15" customHeight="1" thickBot="1">
      <c r="A7" s="19"/>
      <c r="B7" s="19"/>
      <c r="C7" s="19"/>
    </row>
    <row r="8" spans="1:3" s="18" customFormat="1" ht="11.25" customHeight="1">
      <c r="A8" s="914" t="s">
        <v>486</v>
      </c>
      <c r="B8" s="916" t="s">
        <v>487</v>
      </c>
      <c r="C8" s="916" t="s">
        <v>488</v>
      </c>
    </row>
    <row r="9" spans="1:3" s="18" customFormat="1" ht="12" thickBot="1">
      <c r="A9" s="915"/>
      <c r="B9" s="917"/>
      <c r="C9" s="917"/>
    </row>
    <row r="10" spans="1:3" s="18" customFormat="1">
      <c r="A10" s="908"/>
      <c r="B10" s="911"/>
      <c r="C10" s="911"/>
    </row>
    <row r="11" spans="1:3" s="18" customFormat="1" ht="15" customHeight="1">
      <c r="A11" s="909"/>
      <c r="B11" s="912"/>
      <c r="C11" s="912"/>
    </row>
    <row r="12" spans="1:3" s="18" customFormat="1" ht="15" customHeight="1">
      <c r="A12" s="909"/>
      <c r="B12" s="912"/>
      <c r="C12" s="912"/>
    </row>
    <row r="13" spans="1:3" s="18" customFormat="1" ht="15" customHeight="1">
      <c r="A13" s="909"/>
      <c r="B13" s="912"/>
      <c r="C13" s="912"/>
    </row>
    <row r="14" spans="1:3" s="18" customFormat="1" ht="15" customHeight="1">
      <c r="A14" s="909"/>
      <c r="B14" s="912"/>
      <c r="C14" s="912"/>
    </row>
    <row r="15" spans="1:3" s="18" customFormat="1" ht="15" customHeight="1">
      <c r="A15" s="909"/>
      <c r="B15" s="912"/>
      <c r="C15" s="912"/>
    </row>
    <row r="16" spans="1:3" s="18" customFormat="1" ht="15" customHeight="1">
      <c r="A16" s="909"/>
      <c r="B16" s="912"/>
      <c r="C16" s="912"/>
    </row>
    <row r="17" spans="1:3" s="18" customFormat="1" ht="15" customHeight="1">
      <c r="A17" s="909"/>
      <c r="B17" s="912"/>
      <c r="C17" s="912"/>
    </row>
    <row r="18" spans="1:3" s="18" customFormat="1" ht="15" customHeight="1">
      <c r="A18" s="909"/>
      <c r="B18" s="912"/>
      <c r="C18" s="912"/>
    </row>
    <row r="19" spans="1:3" s="18" customFormat="1" ht="15" customHeight="1">
      <c r="A19" s="909"/>
      <c r="B19" s="912"/>
      <c r="C19" s="912"/>
    </row>
    <row r="20" spans="1:3" s="18" customFormat="1" ht="15" customHeight="1">
      <c r="A20" s="909"/>
      <c r="B20" s="912"/>
      <c r="C20" s="912"/>
    </row>
    <row r="21" spans="1:3" s="18" customFormat="1" ht="15.75" customHeight="1" thickBot="1">
      <c r="A21" s="910"/>
      <c r="B21" s="913"/>
      <c r="C21" s="913"/>
    </row>
    <row r="22" spans="1:3" s="18" customFormat="1"/>
    <row r="23" spans="1:3">
      <c r="A23" s="18" t="s">
        <v>76</v>
      </c>
    </row>
    <row r="24" spans="1:3">
      <c r="A24" s="18"/>
    </row>
    <row r="25" spans="1:3">
      <c r="A25" s="18"/>
    </row>
    <row r="26" spans="1:3">
      <c r="A26" s="18"/>
      <c r="C26" s="326"/>
    </row>
    <row r="27" spans="1:3">
      <c r="A27" s="329"/>
      <c r="C27" s="224"/>
    </row>
    <row r="28" spans="1:3" ht="15" customHeight="1">
      <c r="A28" s="550" t="s">
        <v>77</v>
      </c>
      <c r="C28" s="549" t="s">
        <v>80</v>
      </c>
    </row>
    <row r="29" spans="1:3" ht="15" customHeight="1">
      <c r="A29" s="550" t="s">
        <v>78</v>
      </c>
      <c r="C29" s="550" t="s">
        <v>79</v>
      </c>
    </row>
    <row r="30" spans="1:3">
      <c r="A30" s="18"/>
    </row>
    <row r="31" spans="1:3">
      <c r="A31" s="18"/>
    </row>
  </sheetData>
  <mergeCells count="10">
    <mergeCell ref="A6:B6"/>
    <mergeCell ref="A10:A21"/>
    <mergeCell ref="B10:B21"/>
    <mergeCell ref="C10:C21"/>
    <mergeCell ref="A2:C2"/>
    <mergeCell ref="A3:C3"/>
    <mergeCell ref="A4:C4"/>
    <mergeCell ref="A8:A9"/>
    <mergeCell ref="B8:B9"/>
    <mergeCell ref="C8:C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showGridLines="0" zoomScale="80" zoomScaleNormal="80" zoomScalePageLayoutView="80" workbookViewId="0">
      <selection activeCell="D27" sqref="D27"/>
    </sheetView>
  </sheetViews>
  <sheetFormatPr baseColWidth="10" defaultColWidth="11.44140625" defaultRowHeight="11.4"/>
  <cols>
    <col min="1" max="1" width="4.5546875" style="18" customWidth="1"/>
    <col min="2" max="2" width="24.6640625" style="18" customWidth="1"/>
    <col min="3" max="3" width="40" style="18" customWidth="1"/>
    <col min="4" max="5" width="18.6640625" style="18" customWidth="1"/>
    <col min="6" max="6" width="10.6640625" style="18" customWidth="1"/>
    <col min="7" max="7" width="24.6640625" style="18" customWidth="1"/>
    <col min="8" max="8" width="29.6640625" style="96" customWidth="1"/>
    <col min="9" max="10" width="18.6640625" style="18" customWidth="1"/>
    <col min="11" max="11" width="4.5546875" style="18" customWidth="1"/>
    <col min="12" max="16384" width="11.44140625" style="18"/>
  </cols>
  <sheetData>
    <row r="1" spans="1:11" ht="14.1" customHeight="1">
      <c r="A1" s="357"/>
      <c r="B1" s="345"/>
      <c r="C1" s="707"/>
      <c r="D1" s="707"/>
      <c r="E1" s="707"/>
      <c r="F1" s="707"/>
      <c r="G1" s="707"/>
      <c r="H1" s="707"/>
      <c r="I1" s="707"/>
      <c r="J1" s="342"/>
      <c r="K1" s="342"/>
    </row>
    <row r="2" spans="1:11" ht="14.1" customHeight="1">
      <c r="A2" s="343"/>
      <c r="B2" s="345"/>
      <c r="C2" s="707" t="s">
        <v>493</v>
      </c>
      <c r="D2" s="707"/>
      <c r="E2" s="707"/>
      <c r="F2" s="707"/>
      <c r="G2" s="707"/>
      <c r="H2" s="707"/>
      <c r="I2" s="707"/>
      <c r="J2" s="343"/>
      <c r="K2" s="343"/>
    </row>
    <row r="3" spans="1:11" ht="14.1" customHeight="1">
      <c r="A3" s="707" t="s">
        <v>480</v>
      </c>
      <c r="B3" s="707"/>
      <c r="C3" s="707"/>
      <c r="D3" s="707"/>
      <c r="E3" s="707"/>
      <c r="F3" s="707"/>
      <c r="G3" s="707"/>
      <c r="H3" s="707"/>
      <c r="I3" s="707"/>
      <c r="J3" s="707"/>
      <c r="K3" s="707"/>
    </row>
    <row r="4" spans="1:11" ht="14.1" customHeight="1">
      <c r="A4" s="707" t="s">
        <v>0</v>
      </c>
      <c r="B4" s="707"/>
      <c r="C4" s="707"/>
      <c r="D4" s="707"/>
      <c r="E4" s="707"/>
      <c r="F4" s="707"/>
      <c r="G4" s="707"/>
      <c r="H4" s="707"/>
      <c r="I4" s="707"/>
      <c r="J4" s="707"/>
      <c r="K4" s="707"/>
    </row>
    <row r="5" spans="1:11" ht="20.100000000000001" customHeight="1">
      <c r="A5" s="19"/>
      <c r="B5" s="21"/>
      <c r="C5" s="358"/>
      <c r="D5" s="21" t="s">
        <v>3</v>
      </c>
      <c r="E5" s="708" t="s">
        <v>445</v>
      </c>
      <c r="F5" s="708"/>
      <c r="G5" s="708"/>
      <c r="H5" s="358"/>
      <c r="I5" s="358"/>
      <c r="J5" s="358"/>
    </row>
    <row r="6" spans="1:11" ht="3" customHeight="1">
      <c r="A6" s="17"/>
      <c r="B6" s="17"/>
      <c r="C6" s="17"/>
      <c r="D6" s="17"/>
      <c r="E6" s="17"/>
      <c r="F6" s="17"/>
    </row>
    <row r="7" spans="1:11" s="16" customFormat="1" ht="3" customHeight="1">
      <c r="A7" s="19"/>
      <c r="B7" s="22"/>
      <c r="C7" s="22"/>
      <c r="D7" s="22"/>
      <c r="E7" s="22"/>
      <c r="F7" s="20"/>
      <c r="H7" s="95"/>
    </row>
    <row r="8" spans="1:11" s="16" customFormat="1" ht="3" customHeight="1">
      <c r="A8" s="24"/>
      <c r="B8" s="24"/>
      <c r="C8" s="24"/>
      <c r="D8" s="25"/>
      <c r="E8" s="25"/>
      <c r="F8" s="26"/>
      <c r="H8" s="95"/>
    </row>
    <row r="9" spans="1:11" s="16" customFormat="1" ht="20.100000000000001" customHeight="1">
      <c r="A9" s="346"/>
      <c r="B9" s="706" t="s">
        <v>74</v>
      </c>
      <c r="C9" s="706"/>
      <c r="D9" s="347" t="s">
        <v>65</v>
      </c>
      <c r="E9" s="347" t="s">
        <v>66</v>
      </c>
      <c r="F9" s="348"/>
      <c r="G9" s="706" t="s">
        <v>74</v>
      </c>
      <c r="H9" s="706"/>
      <c r="I9" s="347" t="s">
        <v>65</v>
      </c>
      <c r="J9" s="347" t="s">
        <v>66</v>
      </c>
      <c r="K9" s="349"/>
    </row>
    <row r="10" spans="1:11" ht="3" customHeight="1">
      <c r="A10" s="28"/>
      <c r="B10" s="29"/>
      <c r="C10" s="29"/>
      <c r="D10" s="30"/>
      <c r="E10" s="30"/>
      <c r="F10" s="23"/>
      <c r="G10" s="16"/>
      <c r="H10" s="95"/>
      <c r="I10" s="16"/>
      <c r="J10" s="16"/>
      <c r="K10" s="31"/>
    </row>
    <row r="11" spans="1:11" s="16" customFormat="1" ht="3" customHeight="1">
      <c r="A11" s="81"/>
      <c r="B11" s="97"/>
      <c r="C11" s="97"/>
      <c r="D11" s="98"/>
      <c r="E11" s="98"/>
      <c r="F11" s="34"/>
      <c r="H11" s="95"/>
      <c r="K11" s="31"/>
    </row>
    <row r="12" spans="1:11" ht="12">
      <c r="A12" s="40"/>
      <c r="B12" s="703" t="s">
        <v>5</v>
      </c>
      <c r="C12" s="703"/>
      <c r="D12" s="99">
        <f>D14+D24</f>
        <v>0</v>
      </c>
      <c r="E12" s="99">
        <f>E14+E24</f>
        <v>0</v>
      </c>
      <c r="F12" s="34"/>
      <c r="G12" s="703" t="s">
        <v>6</v>
      </c>
      <c r="H12" s="703"/>
      <c r="I12" s="99">
        <f>I14+I25</f>
        <v>7006531.2300000023</v>
      </c>
      <c r="J12" s="99">
        <f>J14+J25</f>
        <v>2525881.5300000003</v>
      </c>
      <c r="K12" s="31"/>
    </row>
    <row r="13" spans="1:11" ht="12">
      <c r="A13" s="37"/>
      <c r="B13" s="42"/>
      <c r="C13" s="69"/>
      <c r="D13" s="100"/>
      <c r="E13" s="100"/>
      <c r="F13" s="34"/>
      <c r="G13" s="42"/>
      <c r="H13" s="42"/>
      <c r="I13" s="100"/>
      <c r="J13" s="100"/>
      <c r="K13" s="31"/>
    </row>
    <row r="14" spans="1:11" ht="12">
      <c r="A14" s="37"/>
      <c r="B14" s="703" t="s">
        <v>7</v>
      </c>
      <c r="C14" s="703"/>
      <c r="D14" s="99">
        <f>SUM(D16:D22)</f>
        <v>0</v>
      </c>
      <c r="E14" s="99">
        <f>SUM(E16:E22)</f>
        <v>0</v>
      </c>
      <c r="F14" s="34"/>
      <c r="G14" s="703" t="s">
        <v>8</v>
      </c>
      <c r="H14" s="703"/>
      <c r="I14" s="99">
        <f>SUM(I16:I23)</f>
        <v>0</v>
      </c>
      <c r="J14" s="99">
        <f>SUM(J16:J23)</f>
        <v>0</v>
      </c>
      <c r="K14" s="31"/>
    </row>
    <row r="15" spans="1:11" ht="12">
      <c r="A15" s="37"/>
      <c r="B15" s="42"/>
      <c r="C15" s="69"/>
      <c r="D15" s="100"/>
      <c r="E15" s="100"/>
      <c r="F15" s="34"/>
      <c r="G15" s="42"/>
      <c r="H15" s="42"/>
      <c r="I15" s="100"/>
      <c r="J15" s="100"/>
      <c r="K15" s="31"/>
    </row>
    <row r="16" spans="1:11">
      <c r="A16" s="40"/>
      <c r="B16" s="702" t="s">
        <v>9</v>
      </c>
      <c r="C16" s="702"/>
      <c r="D16" s="101">
        <v>0</v>
      </c>
      <c r="E16" s="101">
        <f>IF(D16&gt;0,0,ESF!D16-ESF!E16)</f>
        <v>0</v>
      </c>
      <c r="F16" s="34"/>
      <c r="G16" s="702" t="s">
        <v>10</v>
      </c>
      <c r="H16" s="702"/>
      <c r="I16" s="101">
        <f>IF(ESF!I16&gt;ESF!J16,ESF!I16-ESF!J16,0)</f>
        <v>0</v>
      </c>
      <c r="J16" s="101">
        <f>IF(I16&gt;0,0,ESF!J16-ESF!I16)</f>
        <v>0</v>
      </c>
      <c r="K16" s="31"/>
    </row>
    <row r="17" spans="1:11">
      <c r="A17" s="40"/>
      <c r="B17" s="702" t="s">
        <v>11</v>
      </c>
      <c r="C17" s="702"/>
      <c r="D17" s="101">
        <f>IF(ESF!D17&lt;ESF!E17,ESF!E17-ESF!D17,0)</f>
        <v>0</v>
      </c>
      <c r="E17" s="101">
        <f>IF(D17&gt;0,0,ESF!D17-ESF!E17)</f>
        <v>0</v>
      </c>
      <c r="F17" s="34"/>
      <c r="G17" s="702" t="s">
        <v>12</v>
      </c>
      <c r="H17" s="702"/>
      <c r="I17" s="101">
        <f>IF(ESF!I17&gt;ESF!J17,ESF!I17-ESF!J17,0)</f>
        <v>0</v>
      </c>
      <c r="J17" s="101">
        <f>IF(I17&gt;0,0,ESF!J17-ESF!I17)</f>
        <v>0</v>
      </c>
      <c r="K17" s="31"/>
    </row>
    <row r="18" spans="1:11">
      <c r="A18" s="40"/>
      <c r="B18" s="702" t="s">
        <v>13</v>
      </c>
      <c r="C18" s="702"/>
      <c r="D18" s="101">
        <f>IF(ESF!D18&lt;ESF!E18,ESF!E18-ESF!D18,0)</f>
        <v>0</v>
      </c>
      <c r="E18" s="101">
        <f>IF(D18&gt;0,0,ESF!D18-ESF!E18)</f>
        <v>0</v>
      </c>
      <c r="F18" s="34"/>
      <c r="G18" s="702" t="s">
        <v>14</v>
      </c>
      <c r="H18" s="702"/>
      <c r="I18" s="101">
        <f>IF(ESF!I18&gt;ESF!J18,ESF!I18-ESF!J18,0)</f>
        <v>0</v>
      </c>
      <c r="J18" s="101">
        <f>IF(I18&gt;0,0,ESF!J18-ESF!I18)</f>
        <v>0</v>
      </c>
      <c r="K18" s="31"/>
    </row>
    <row r="19" spans="1:11">
      <c r="A19" s="40"/>
      <c r="B19" s="702" t="s">
        <v>15</v>
      </c>
      <c r="C19" s="702"/>
      <c r="D19" s="101">
        <f>IF(ESF!D19&lt;ESF!E19,ESF!E19-ESF!D19,0)</f>
        <v>0</v>
      </c>
      <c r="E19" s="101">
        <f>IF(D19&gt;0,0,ESF!D19-ESF!E19)</f>
        <v>0</v>
      </c>
      <c r="F19" s="34"/>
      <c r="G19" s="702" t="s">
        <v>16</v>
      </c>
      <c r="H19" s="702"/>
      <c r="I19" s="101">
        <f>IF(ESF!I19&gt;ESF!J19,ESF!I19-ESF!J19,0)</f>
        <v>0</v>
      </c>
      <c r="J19" s="101">
        <f>IF(I19&gt;0,0,ESF!J19-ESF!I19)</f>
        <v>0</v>
      </c>
      <c r="K19" s="31"/>
    </row>
    <row r="20" spans="1:11">
      <c r="A20" s="40"/>
      <c r="B20" s="702" t="s">
        <v>17</v>
      </c>
      <c r="C20" s="702"/>
      <c r="D20" s="101">
        <f>IF(ESF!D20&lt;ESF!E20,ESF!E20-ESF!D20,0)</f>
        <v>0</v>
      </c>
      <c r="E20" s="101">
        <f>IF(D20&gt;0,0,ESF!D20-ESF!E20)</f>
        <v>0</v>
      </c>
      <c r="F20" s="34"/>
      <c r="G20" s="702" t="s">
        <v>18</v>
      </c>
      <c r="H20" s="702"/>
      <c r="I20" s="101">
        <f>IF(ESF!I20&gt;ESF!J20,ESF!I20-ESF!J20,0)</f>
        <v>0</v>
      </c>
      <c r="J20" s="101">
        <f>IF(I20&gt;0,0,ESF!J20-ESF!I20)</f>
        <v>0</v>
      </c>
      <c r="K20" s="31"/>
    </row>
    <row r="21" spans="1:11" ht="25.5" customHeight="1">
      <c r="A21" s="40"/>
      <c r="B21" s="702" t="s">
        <v>19</v>
      </c>
      <c r="C21" s="702"/>
      <c r="D21" s="101">
        <f>IF(ESF!D21&lt;ESF!E21,ESF!E21-ESF!D21,0)</f>
        <v>0</v>
      </c>
      <c r="E21" s="101">
        <f>IF(D21&gt;0,0,ESF!D21-ESF!E21)</f>
        <v>0</v>
      </c>
      <c r="F21" s="34"/>
      <c r="G21" s="704" t="s">
        <v>20</v>
      </c>
      <c r="H21" s="704"/>
      <c r="I21" s="101">
        <f>IF(ESF!I21&gt;ESF!J21,ESF!I21-ESF!J21,0)</f>
        <v>0</v>
      </c>
      <c r="J21" s="101">
        <f>IF(I21&gt;0,0,ESF!J21-ESF!I21)</f>
        <v>0</v>
      </c>
      <c r="K21" s="31"/>
    </row>
    <row r="22" spans="1:11">
      <c r="A22" s="40"/>
      <c r="B22" s="702" t="s">
        <v>21</v>
      </c>
      <c r="C22" s="702"/>
      <c r="D22" s="101">
        <f>IF(ESF!D22&lt;ESF!E22,ESF!E22-ESF!D22,0)</f>
        <v>0</v>
      </c>
      <c r="E22" s="101">
        <f>IF(D22&gt;0,0,ESF!D22-ESF!E22)</f>
        <v>0</v>
      </c>
      <c r="F22" s="34"/>
      <c r="G22" s="702" t="s">
        <v>22</v>
      </c>
      <c r="H22" s="702"/>
      <c r="I22" s="101">
        <f>IF(ESF!I22&gt;ESF!J22,ESF!I22-ESF!J22,0)</f>
        <v>0</v>
      </c>
      <c r="J22" s="101">
        <f>IF(I22&gt;0,0,ESF!J22-ESF!I22)</f>
        <v>0</v>
      </c>
      <c r="K22" s="31"/>
    </row>
    <row r="23" spans="1:11" ht="12">
      <c r="A23" s="37"/>
      <c r="B23" s="42"/>
      <c r="C23" s="69"/>
      <c r="D23" s="100"/>
      <c r="E23" s="100"/>
      <c r="F23" s="34"/>
      <c r="G23" s="702" t="s">
        <v>23</v>
      </c>
      <c r="H23" s="702"/>
      <c r="I23" s="101">
        <f>IF(ESF!I23&gt;ESF!J23,ESF!I23-ESF!J23,0)</f>
        <v>0</v>
      </c>
      <c r="J23" s="101">
        <f>IF(I23&gt;0,0,ESF!J23-ESF!I23)</f>
        <v>0</v>
      </c>
      <c r="K23" s="31"/>
    </row>
    <row r="24" spans="1:11" ht="12">
      <c r="A24" s="37"/>
      <c r="B24" s="703" t="s">
        <v>26</v>
      </c>
      <c r="C24" s="703"/>
      <c r="D24" s="99">
        <f>SUM(D26:D34)</f>
        <v>0</v>
      </c>
      <c r="E24" s="99">
        <f>SUM(E26:E34)</f>
        <v>0</v>
      </c>
      <c r="F24" s="34"/>
      <c r="G24" s="42"/>
      <c r="H24" s="42"/>
      <c r="I24" s="100"/>
      <c r="J24" s="100"/>
      <c r="K24" s="31"/>
    </row>
    <row r="25" spans="1:11" ht="12">
      <c r="A25" s="37"/>
      <c r="B25" s="42"/>
      <c r="C25" s="69"/>
      <c r="D25" s="100"/>
      <c r="E25" s="100"/>
      <c r="F25" s="34"/>
      <c r="G25" s="701" t="s">
        <v>27</v>
      </c>
      <c r="H25" s="701"/>
      <c r="I25" s="99">
        <f>SUM(I27:I32)</f>
        <v>7006531.2300000023</v>
      </c>
      <c r="J25" s="99">
        <f>SUM(J27:J32)</f>
        <v>2525881.5300000003</v>
      </c>
      <c r="K25" s="31"/>
    </row>
    <row r="26" spans="1:11" ht="12">
      <c r="A26" s="40"/>
      <c r="B26" s="702" t="s">
        <v>28</v>
      </c>
      <c r="C26" s="702"/>
      <c r="D26" s="101">
        <f>IF(ESF!D29&lt;ESF!E29,ESF!E29-ESF!D29,0)</f>
        <v>0</v>
      </c>
      <c r="E26" s="101">
        <f>IF(D26&gt;0,0,ESF!D29-ESF!E29)</f>
        <v>0</v>
      </c>
      <c r="F26" s="34"/>
      <c r="G26" s="42"/>
      <c r="H26" s="42"/>
      <c r="I26" s="100"/>
      <c r="J26" s="100"/>
      <c r="K26" s="31"/>
    </row>
    <row r="27" spans="1:11">
      <c r="A27" s="40"/>
      <c r="B27" s="702" t="s">
        <v>30</v>
      </c>
      <c r="C27" s="702"/>
      <c r="D27" s="101">
        <f>IF(ESF!D30&lt;ESF!E30,ESF!E30-ESF!D30,0)</f>
        <v>0</v>
      </c>
      <c r="E27" s="101">
        <f>IF(D27&gt;0,0,ESF!D30-ESF!E30)</f>
        <v>0</v>
      </c>
      <c r="F27" s="34"/>
      <c r="G27" s="702" t="s">
        <v>29</v>
      </c>
      <c r="H27" s="702"/>
      <c r="I27" s="101">
        <f>IF(ESF!I29&gt;ESF!J29,ESF!I29-ESF!J29,0)</f>
        <v>7006531.2300000023</v>
      </c>
      <c r="J27" s="101">
        <f>IF(I27&gt;0,0,ESF!J29-ESF!I29)</f>
        <v>0</v>
      </c>
      <c r="K27" s="31"/>
    </row>
    <row r="28" spans="1:11">
      <c r="A28" s="40"/>
      <c r="B28" s="702" t="s">
        <v>32</v>
      </c>
      <c r="C28" s="702"/>
      <c r="D28" s="101">
        <f>IF(ESF!D31&lt;ESF!E31,ESF!E31-ESF!D31,0)</f>
        <v>0</v>
      </c>
      <c r="E28" s="101">
        <f>IF(D28&gt;0,0,ESF!D31-ESF!E31)</f>
        <v>0</v>
      </c>
      <c r="F28" s="34"/>
      <c r="G28" s="702" t="s">
        <v>31</v>
      </c>
      <c r="H28" s="702"/>
      <c r="I28" s="101">
        <f>IF(ESF!I30&gt;ESF!J30,ESF!I30-ESF!J30,0)</f>
        <v>0</v>
      </c>
      <c r="J28" s="101">
        <f>IF(I28&gt;0,0,ESF!J30-ESF!I30)</f>
        <v>2525881.5300000003</v>
      </c>
      <c r="K28" s="31"/>
    </row>
    <row r="29" spans="1:11">
      <c r="A29" s="40"/>
      <c r="B29" s="702" t="s">
        <v>34</v>
      </c>
      <c r="C29" s="702"/>
      <c r="D29" s="101">
        <f>IF(ESF!D32&lt;ESF!E32,ESF!E32-ESF!D32,0)</f>
        <v>0</v>
      </c>
      <c r="E29" s="101">
        <f>IF(D29&gt;0,0,ESF!D32-ESF!E32)</f>
        <v>0</v>
      </c>
      <c r="F29" s="34"/>
      <c r="G29" s="702" t="s">
        <v>33</v>
      </c>
      <c r="H29" s="702"/>
      <c r="I29" s="101">
        <f>IF(ESF!I31&gt;ESF!J31,ESF!I31-ESF!J31,0)</f>
        <v>0</v>
      </c>
      <c r="J29" s="101">
        <f>IF(I29&gt;0,0,ESF!J31-ESF!I31)</f>
        <v>0</v>
      </c>
      <c r="K29" s="31"/>
    </row>
    <row r="30" spans="1:11">
      <c r="A30" s="40"/>
      <c r="B30" s="702" t="s">
        <v>36</v>
      </c>
      <c r="C30" s="702"/>
      <c r="D30" s="101">
        <f>IF(ESF!D33&lt;ESF!E33,ESF!E33-ESF!D33,0)</f>
        <v>0</v>
      </c>
      <c r="E30" s="101">
        <f>IF(D30&gt;0,0,ESF!D33-ESF!E33)</f>
        <v>0</v>
      </c>
      <c r="F30" s="34"/>
      <c r="G30" s="702" t="s">
        <v>35</v>
      </c>
      <c r="H30" s="702"/>
      <c r="I30" s="101">
        <f>IF(ESF!I32&gt;ESF!J32,ESF!I32-ESF!J32,0)</f>
        <v>0</v>
      </c>
      <c r="J30" s="101">
        <f>IF(I30&gt;0,0,ESF!J32-ESF!I32)</f>
        <v>0</v>
      </c>
      <c r="K30" s="31"/>
    </row>
    <row r="31" spans="1:11" ht="26.1" customHeight="1">
      <c r="A31" s="40"/>
      <c r="B31" s="704" t="s">
        <v>38</v>
      </c>
      <c r="C31" s="704"/>
      <c r="D31" s="101">
        <f>IF(ESF!D34&lt;ESF!E34,ESF!E34-ESF!D34,0)</f>
        <v>0</v>
      </c>
      <c r="E31" s="101">
        <f>IF(D31&gt;0,0,ESF!D34-ESF!E34)</f>
        <v>0</v>
      </c>
      <c r="F31" s="34"/>
      <c r="G31" s="704" t="s">
        <v>37</v>
      </c>
      <c r="H31" s="704"/>
      <c r="I31" s="101">
        <f>IF(ESF!I33&gt;ESF!J33,ESF!I33-ESF!J33,0)</f>
        <v>0</v>
      </c>
      <c r="J31" s="101">
        <f>IF(I31&gt;0,0,ESF!J33-ESF!I33)</f>
        <v>0</v>
      </c>
      <c r="K31" s="31"/>
    </row>
    <row r="32" spans="1:11">
      <c r="A32" s="40"/>
      <c r="B32" s="702" t="s">
        <v>40</v>
      </c>
      <c r="C32" s="702"/>
      <c r="D32" s="101">
        <f>IF(ESF!D35&lt;ESF!E35,ESF!E35-ESF!D35,0)</f>
        <v>0</v>
      </c>
      <c r="E32" s="101">
        <f>IF(D32&gt;0,0,ESF!D35-ESF!E35)</f>
        <v>0</v>
      </c>
      <c r="F32" s="34"/>
      <c r="G32" s="702" t="s">
        <v>39</v>
      </c>
      <c r="H32" s="702"/>
      <c r="I32" s="101">
        <f>IF(ESF!I34&gt;ESF!J34,ESF!I34-ESF!J34,0)</f>
        <v>0</v>
      </c>
      <c r="J32" s="101">
        <f>IF(I32&gt;0,0,ESF!J34-ESF!I34)</f>
        <v>0</v>
      </c>
      <c r="K32" s="31"/>
    </row>
    <row r="33" spans="1:11" ht="25.5" customHeight="1">
      <c r="A33" s="40"/>
      <c r="B33" s="704" t="s">
        <v>41</v>
      </c>
      <c r="C33" s="704"/>
      <c r="D33" s="101">
        <f>IF(ESF!D36&lt;ESF!E36,ESF!E36-ESF!D36,0)</f>
        <v>0</v>
      </c>
      <c r="E33" s="101">
        <f>IF(D33&gt;0,0,ESF!D36-ESF!E36)</f>
        <v>0</v>
      </c>
      <c r="F33" s="34"/>
      <c r="G33" s="42"/>
      <c r="H33" s="42"/>
      <c r="I33" s="102"/>
      <c r="J33" s="102"/>
      <c r="K33" s="31"/>
    </row>
    <row r="34" spans="1:11" ht="12">
      <c r="A34" s="40"/>
      <c r="B34" s="702" t="s">
        <v>43</v>
      </c>
      <c r="C34" s="702"/>
      <c r="D34" s="101">
        <f>IF(ESF!D37&lt;ESF!E37,ESF!E37-ESF!D37,0)</f>
        <v>0</v>
      </c>
      <c r="E34" s="101">
        <f>IF(D34&gt;0,0,ESF!D37-ESF!E37)</f>
        <v>0</v>
      </c>
      <c r="F34" s="34"/>
      <c r="G34" s="703" t="s">
        <v>46</v>
      </c>
      <c r="H34" s="703"/>
      <c r="I34" s="99">
        <f>I36+I42+I50</f>
        <v>2999459.580000001</v>
      </c>
      <c r="J34" s="99">
        <f>J36+J42+J50</f>
        <v>4548838.99</v>
      </c>
      <c r="K34" s="31"/>
    </row>
    <row r="35" spans="1:11" ht="12">
      <c r="A35" s="37"/>
      <c r="B35" s="42"/>
      <c r="C35" s="69"/>
      <c r="D35" s="102"/>
      <c r="E35" s="102"/>
      <c r="F35" s="34"/>
      <c r="G35" s="42"/>
      <c r="H35" s="42"/>
      <c r="I35" s="100"/>
      <c r="J35" s="100"/>
      <c r="K35" s="31"/>
    </row>
    <row r="36" spans="1:11" ht="12">
      <c r="A36" s="40"/>
      <c r="B36" s="16"/>
      <c r="C36" s="16"/>
      <c r="D36" s="16"/>
      <c r="E36" s="16"/>
      <c r="F36" s="34"/>
      <c r="G36" s="703" t="s">
        <v>48</v>
      </c>
      <c r="H36" s="703"/>
      <c r="I36" s="99">
        <f>SUM(I38:I40)</f>
        <v>2939807.7100000009</v>
      </c>
      <c r="J36" s="99">
        <f>SUM(J38:J40)</f>
        <v>0</v>
      </c>
      <c r="K36" s="31"/>
    </row>
    <row r="37" spans="1:11" ht="12">
      <c r="A37" s="37"/>
      <c r="B37" s="16"/>
      <c r="C37" s="16"/>
      <c r="D37" s="16"/>
      <c r="E37" s="16"/>
      <c r="F37" s="34"/>
      <c r="G37" s="42"/>
      <c r="H37" s="42"/>
      <c r="I37" s="100"/>
      <c r="J37" s="100"/>
      <c r="K37" s="31"/>
    </row>
    <row r="38" spans="1:11">
      <c r="A38" s="40"/>
      <c r="B38" s="16"/>
      <c r="C38" s="16"/>
      <c r="D38" s="16"/>
      <c r="E38" s="16"/>
      <c r="F38" s="34"/>
      <c r="G38" s="702" t="s">
        <v>49</v>
      </c>
      <c r="H38" s="702"/>
      <c r="I38" s="101">
        <f>IF(ESF!I44&gt;ESF!J44,ESF!I44-ESF!J44,0)</f>
        <v>2939807.7100000009</v>
      </c>
      <c r="J38" s="101">
        <f>IF(I38&gt;0,0,ESF!J44-ESF!I44)</f>
        <v>0</v>
      </c>
      <c r="K38" s="31"/>
    </row>
    <row r="39" spans="1:11" ht="12">
      <c r="A39" s="37"/>
      <c r="B39" s="16"/>
      <c r="C39" s="16"/>
      <c r="D39" s="16"/>
      <c r="E39" s="16"/>
      <c r="F39" s="34"/>
      <c r="G39" s="702" t="s">
        <v>50</v>
      </c>
      <c r="H39" s="702"/>
      <c r="I39" s="101">
        <f>IF(ESF!I45&gt;ESF!J45,ESF!I45-ESF!J45,0)</f>
        <v>0</v>
      </c>
      <c r="J39" s="101">
        <f>IF(I39&gt;0,0,ESF!J45-ESF!I45)</f>
        <v>0</v>
      </c>
      <c r="K39" s="31"/>
    </row>
    <row r="40" spans="1:11">
      <c r="A40" s="40"/>
      <c r="B40" s="16"/>
      <c r="C40" s="16"/>
      <c r="D40" s="16"/>
      <c r="E40" s="16"/>
      <c r="F40" s="34"/>
      <c r="G40" s="702" t="s">
        <v>51</v>
      </c>
      <c r="H40" s="702"/>
      <c r="I40" s="101">
        <f>IF(ESF!I46&gt;ESF!J46,ESF!I46-ESF!J46,0)</f>
        <v>0</v>
      </c>
      <c r="J40" s="101">
        <f>IF(I40&gt;0,0,ESF!J46-ESF!I46)</f>
        <v>0</v>
      </c>
      <c r="K40" s="31"/>
    </row>
    <row r="41" spans="1:11" ht="12">
      <c r="A41" s="40"/>
      <c r="B41" s="16"/>
      <c r="C41" s="16"/>
      <c r="D41" s="16"/>
      <c r="E41" s="16"/>
      <c r="F41" s="34"/>
      <c r="G41" s="42"/>
      <c r="H41" s="42"/>
      <c r="I41" s="100"/>
      <c r="J41" s="100"/>
      <c r="K41" s="31"/>
    </row>
    <row r="42" spans="1:11" ht="12">
      <c r="A42" s="40"/>
      <c r="B42" s="16"/>
      <c r="C42" s="16"/>
      <c r="D42" s="16"/>
      <c r="E42" s="16"/>
      <c r="F42" s="34"/>
      <c r="G42" s="703" t="s">
        <v>52</v>
      </c>
      <c r="H42" s="703"/>
      <c r="I42" s="99">
        <f>SUM(I44:I48)</f>
        <v>59651.870000000112</v>
      </c>
      <c r="J42" s="99">
        <f>SUM(J44:J48)</f>
        <v>4548838.99</v>
      </c>
      <c r="K42" s="31"/>
    </row>
    <row r="43" spans="1:11" ht="12">
      <c r="A43" s="40"/>
      <c r="B43" s="16"/>
      <c r="C43" s="16"/>
      <c r="D43" s="16"/>
      <c r="E43" s="16"/>
      <c r="F43" s="34"/>
      <c r="G43" s="42"/>
      <c r="H43" s="42"/>
      <c r="I43" s="100"/>
      <c r="J43" s="100"/>
      <c r="K43" s="31"/>
    </row>
    <row r="44" spans="1:11">
      <c r="A44" s="40"/>
      <c r="B44" s="16"/>
      <c r="C44" s="16"/>
      <c r="D44" s="16"/>
      <c r="E44" s="16"/>
      <c r="F44" s="34"/>
      <c r="G44" s="702" t="s">
        <v>53</v>
      </c>
      <c r="H44" s="702"/>
      <c r="I44" s="101">
        <f>IF(ESF!I50&gt;ESF!J50,ESF!I50-ESF!J50,0)</f>
        <v>59651.870000000112</v>
      </c>
      <c r="J44" s="101">
        <f>IF(I44&gt;0,0,ESF!J50-ESF!I50)</f>
        <v>0</v>
      </c>
      <c r="K44" s="31"/>
    </row>
    <row r="45" spans="1:11">
      <c r="A45" s="40"/>
      <c r="B45" s="16"/>
      <c r="C45" s="16"/>
      <c r="D45" s="16"/>
      <c r="E45" s="16"/>
      <c r="F45" s="34"/>
      <c r="G45" s="702" t="s">
        <v>54</v>
      </c>
      <c r="H45" s="702"/>
      <c r="I45" s="101">
        <f>IF(ESF!I51&gt;ESF!J51,ESF!I51-ESF!J51,0)</f>
        <v>0</v>
      </c>
      <c r="J45" s="101">
        <f>IF(I45&gt;0,0,ESF!J51-ESF!I51)</f>
        <v>4548838.99</v>
      </c>
      <c r="K45" s="31"/>
    </row>
    <row r="46" spans="1:11">
      <c r="A46" s="40"/>
      <c r="B46" s="16"/>
      <c r="C46" s="16"/>
      <c r="D46" s="16"/>
      <c r="E46" s="16"/>
      <c r="F46" s="34"/>
      <c r="G46" s="702" t="s">
        <v>55</v>
      </c>
      <c r="H46" s="702"/>
      <c r="I46" s="101">
        <f>IF(ESF!I52&gt;ESF!J52,ESF!I52-ESF!J52,0)</f>
        <v>0</v>
      </c>
      <c r="J46" s="101">
        <f>IF(I46&gt;0,0,ESF!J52-ESF!I52)</f>
        <v>0</v>
      </c>
      <c r="K46" s="31"/>
    </row>
    <row r="47" spans="1:11">
      <c r="A47" s="40"/>
      <c r="B47" s="16"/>
      <c r="C47" s="16"/>
      <c r="D47" s="16"/>
      <c r="E47" s="16"/>
      <c r="F47" s="34"/>
      <c r="G47" s="702" t="s">
        <v>56</v>
      </c>
      <c r="H47" s="702"/>
      <c r="I47" s="101">
        <f>IF(ESF!I53&gt;ESF!J53,ESF!I53-ESF!J53,0)</f>
        <v>0</v>
      </c>
      <c r="J47" s="101">
        <f>IF(I47&gt;0,0,ESF!J53-ESF!I53)</f>
        <v>0</v>
      </c>
      <c r="K47" s="31"/>
    </row>
    <row r="48" spans="1:11" ht="12">
      <c r="A48" s="37"/>
      <c r="B48" s="16"/>
      <c r="C48" s="16"/>
      <c r="D48" s="16"/>
      <c r="E48" s="16"/>
      <c r="F48" s="34"/>
      <c r="G48" s="702" t="s">
        <v>57</v>
      </c>
      <c r="H48" s="702"/>
      <c r="I48" s="101">
        <f>IF(ESF!I54&gt;ESF!J54,ESF!I54-ESF!J54,0)</f>
        <v>0</v>
      </c>
      <c r="J48" s="101">
        <f>IF(I48&gt;0,0,ESF!J54-ESF!I54)</f>
        <v>0</v>
      </c>
      <c r="K48" s="31"/>
    </row>
    <row r="49" spans="1:11" ht="12">
      <c r="A49" s="40"/>
      <c r="B49" s="16"/>
      <c r="C49" s="16"/>
      <c r="D49" s="16"/>
      <c r="E49" s="16"/>
      <c r="F49" s="34"/>
      <c r="G49" s="42"/>
      <c r="H49" s="42"/>
      <c r="I49" s="100"/>
      <c r="J49" s="100"/>
      <c r="K49" s="31"/>
    </row>
    <row r="50" spans="1:11" ht="26.1" customHeight="1">
      <c r="A50" s="37"/>
      <c r="B50" s="16"/>
      <c r="C50" s="16"/>
      <c r="D50" s="16"/>
      <c r="E50" s="16"/>
      <c r="F50" s="34"/>
      <c r="G50" s="703" t="s">
        <v>81</v>
      </c>
      <c r="H50" s="703"/>
      <c r="I50" s="99">
        <f>SUM(I52:I53)</f>
        <v>0</v>
      </c>
      <c r="J50" s="99">
        <f>SUM(J52:J53)</f>
        <v>0</v>
      </c>
      <c r="K50" s="31"/>
    </row>
    <row r="51" spans="1:11" ht="12">
      <c r="A51" s="40"/>
      <c r="B51" s="16"/>
      <c r="C51" s="16"/>
      <c r="D51" s="16"/>
      <c r="E51" s="16"/>
      <c r="F51" s="34"/>
      <c r="G51" s="42"/>
      <c r="H51" s="42"/>
      <c r="I51" s="100"/>
      <c r="J51" s="100"/>
      <c r="K51" s="31"/>
    </row>
    <row r="52" spans="1:11">
      <c r="A52" s="40"/>
      <c r="B52" s="16"/>
      <c r="C52" s="16"/>
      <c r="D52" s="16"/>
      <c r="E52" s="16"/>
      <c r="F52" s="34"/>
      <c r="G52" s="702" t="s">
        <v>59</v>
      </c>
      <c r="H52" s="702"/>
      <c r="I52" s="101">
        <f>IF(ESF!I58&gt;ESF!J58,ESF!I58-ESF!J58,0)</f>
        <v>0</v>
      </c>
      <c r="J52" s="101">
        <f>IF(I52&gt;0,0,ESF!J58-ESF!I58)</f>
        <v>0</v>
      </c>
      <c r="K52" s="31"/>
    </row>
    <row r="53" spans="1:11" ht="19.5" customHeight="1">
      <c r="A53" s="103"/>
      <c r="B53" s="56"/>
      <c r="C53" s="56"/>
      <c r="D53" s="56"/>
      <c r="E53" s="56"/>
      <c r="F53" s="93"/>
      <c r="G53" s="719" t="s">
        <v>60</v>
      </c>
      <c r="H53" s="719"/>
      <c r="I53" s="104">
        <f>IF(ESF!I59&gt;ESF!J59,ESF!I59-ESF!J59,0)</f>
        <v>0</v>
      </c>
      <c r="J53" s="104">
        <f>IF(I53&gt;0,0,ESF!J59-ESF!I59)</f>
        <v>0</v>
      </c>
      <c r="K53" s="58"/>
    </row>
    <row r="54" spans="1:11" ht="6" customHeight="1">
      <c r="A54" s="105"/>
      <c r="B54" s="56"/>
      <c r="C54" s="59"/>
      <c r="D54" s="60"/>
      <c r="E54" s="61"/>
      <c r="F54" s="61"/>
      <c r="G54" s="56"/>
      <c r="H54" s="106"/>
      <c r="I54" s="60"/>
      <c r="J54" s="61"/>
      <c r="K54" s="61"/>
    </row>
    <row r="55" spans="1:11" ht="6" customHeight="1">
      <c r="A55" s="16"/>
      <c r="C55" s="43"/>
      <c r="D55" s="64"/>
      <c r="E55" s="65"/>
      <c r="F55" s="65"/>
      <c r="H55" s="107"/>
      <c r="I55" s="64"/>
      <c r="J55" s="65"/>
      <c r="K55" s="65"/>
    </row>
    <row r="56" spans="1:11" ht="6" customHeight="1">
      <c r="B56" s="43"/>
      <c r="C56" s="64"/>
      <c r="D56" s="65"/>
      <c r="E56" s="65"/>
      <c r="G56" s="66"/>
      <c r="H56" s="108"/>
      <c r="I56" s="65"/>
      <c r="J56" s="65"/>
    </row>
    <row r="57" spans="1:11" ht="15" customHeight="1">
      <c r="B57" s="718" t="s">
        <v>76</v>
      </c>
      <c r="C57" s="718"/>
      <c r="D57" s="718"/>
      <c r="E57" s="718"/>
      <c r="F57" s="718"/>
      <c r="G57" s="718"/>
      <c r="H57" s="718"/>
      <c r="I57" s="718"/>
      <c r="J57" s="718"/>
    </row>
    <row r="58" spans="1:11" ht="9.75" customHeight="1">
      <c r="B58" s="43"/>
      <c r="C58" s="64"/>
      <c r="D58" s="65"/>
      <c r="E58" s="65"/>
      <c r="G58" s="66"/>
      <c r="H58" s="108"/>
      <c r="I58" s="65"/>
      <c r="J58" s="65"/>
    </row>
    <row r="59" spans="1:11" ht="50.1" customHeight="1">
      <c r="B59" s="43"/>
      <c r="C59" s="109"/>
      <c r="D59" s="110"/>
      <c r="E59" s="65"/>
      <c r="G59" s="111"/>
      <c r="H59" s="112"/>
      <c r="I59" s="65"/>
      <c r="J59" s="65"/>
    </row>
    <row r="60" spans="1:11" ht="14.1" customHeight="1">
      <c r="B60" s="68"/>
      <c r="C60" s="700" t="s">
        <v>77</v>
      </c>
      <c r="D60" s="700"/>
      <c r="E60" s="65"/>
      <c r="F60" s="65"/>
      <c r="G60" s="716" t="s">
        <v>80</v>
      </c>
      <c r="H60" s="716"/>
      <c r="I60" s="69"/>
      <c r="J60" s="65"/>
    </row>
    <row r="61" spans="1:11" ht="14.1" customHeight="1">
      <c r="B61" s="70"/>
      <c r="C61" s="696" t="s">
        <v>78</v>
      </c>
      <c r="D61" s="696"/>
      <c r="E61" s="71"/>
      <c r="F61" s="71"/>
      <c r="G61" s="717" t="s">
        <v>79</v>
      </c>
      <c r="H61" s="717"/>
      <c r="I61" s="69"/>
      <c r="J61" s="65"/>
    </row>
    <row r="62" spans="1:11">
      <c r="A62" s="91"/>
      <c r="F62" s="34"/>
    </row>
  </sheetData>
  <sheetProtection formatCells="0" selectLockedCells="1"/>
  <mergeCells count="62">
    <mergeCell ref="C1:I1"/>
    <mergeCell ref="C2:I2"/>
    <mergeCell ref="G9:H9"/>
    <mergeCell ref="E5:G5"/>
    <mergeCell ref="A3:K3"/>
    <mergeCell ref="A4:K4"/>
    <mergeCell ref="B34:C34"/>
    <mergeCell ref="G32:H32"/>
    <mergeCell ref="G39:H39"/>
    <mergeCell ref="G44:H44"/>
    <mergeCell ref="G23:H23"/>
    <mergeCell ref="G25:H25"/>
    <mergeCell ref="G27:H27"/>
    <mergeCell ref="G36:H36"/>
    <mergeCell ref="G38:H38"/>
    <mergeCell ref="G42:H42"/>
    <mergeCell ref="G40:H40"/>
    <mergeCell ref="G34:H34"/>
    <mergeCell ref="G28:H28"/>
    <mergeCell ref="G29:H29"/>
    <mergeCell ref="G30:H30"/>
    <mergeCell ref="B24:C24"/>
    <mergeCell ref="G45:H45"/>
    <mergeCell ref="G46:H46"/>
    <mergeCell ref="G47:H47"/>
    <mergeCell ref="G48:H48"/>
    <mergeCell ref="G50:H50"/>
    <mergeCell ref="G52:H52"/>
    <mergeCell ref="C61:D61"/>
    <mergeCell ref="G61:H61"/>
    <mergeCell ref="B57:J57"/>
    <mergeCell ref="C60:D60"/>
    <mergeCell ref="G60:H60"/>
    <mergeCell ref="G53:H53"/>
    <mergeCell ref="B33:C33"/>
    <mergeCell ref="B32:C32"/>
    <mergeCell ref="B26:C26"/>
    <mergeCell ref="B27:C27"/>
    <mergeCell ref="B30:C30"/>
    <mergeCell ref="B28:C28"/>
    <mergeCell ref="B29:C29"/>
    <mergeCell ref="B17:C17"/>
    <mergeCell ref="B9:C9"/>
    <mergeCell ref="B18:C18"/>
    <mergeCell ref="G17:H17"/>
    <mergeCell ref="B31:C31"/>
    <mergeCell ref="B19:C19"/>
    <mergeCell ref="B20:C20"/>
    <mergeCell ref="B21:C21"/>
    <mergeCell ref="B22:C22"/>
    <mergeCell ref="G31:H31"/>
    <mergeCell ref="G22:H22"/>
    <mergeCell ref="G20:H20"/>
    <mergeCell ref="G21:H21"/>
    <mergeCell ref="G19:H19"/>
    <mergeCell ref="G18:H18"/>
    <mergeCell ref="G12:H12"/>
    <mergeCell ref="G14:H14"/>
    <mergeCell ref="G16:H16"/>
    <mergeCell ref="B12:C12"/>
    <mergeCell ref="B14:C14"/>
    <mergeCell ref="B16:C16"/>
  </mergeCells>
  <printOptions horizontalCentered="1" verticalCentered="1"/>
  <pageMargins left="0" right="0" top="0.25" bottom="0.59055118110236227" header="0" footer="0"/>
  <pageSetup paperSize="11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1"/>
  <sheetViews>
    <sheetView workbookViewId="0">
      <selection activeCell="A2" sqref="A2:E3"/>
    </sheetView>
  </sheetViews>
  <sheetFormatPr baseColWidth="10" defaultRowHeight="14.4"/>
  <cols>
    <col min="4" max="5" width="11.44140625" style="7"/>
  </cols>
  <sheetData>
    <row r="2" spans="1:5">
      <c r="A2" s="726" t="s">
        <v>1</v>
      </c>
      <c r="B2" s="726"/>
      <c r="C2" s="726"/>
      <c r="D2" s="726"/>
      <c r="E2" s="13" t="e">
        <f>ESF!#REF!</f>
        <v>#REF!</v>
      </c>
    </row>
    <row r="3" spans="1:5">
      <c r="A3" s="726" t="s">
        <v>3</v>
      </c>
      <c r="B3" s="726"/>
      <c r="C3" s="726"/>
      <c r="D3" s="726"/>
      <c r="E3" s="13">
        <f>ESF!C5</f>
        <v>0</v>
      </c>
    </row>
    <row r="4" spans="1:5">
      <c r="A4" s="726" t="s">
        <v>2</v>
      </c>
      <c r="B4" s="726"/>
      <c r="C4" s="726"/>
      <c r="D4" s="726"/>
      <c r="E4" s="14"/>
    </row>
    <row r="5" spans="1:5">
      <c r="A5" s="726" t="s">
        <v>71</v>
      </c>
      <c r="B5" s="726"/>
      <c r="C5" s="726"/>
      <c r="D5" s="726"/>
      <c r="E5" t="s">
        <v>69</v>
      </c>
    </row>
    <row r="6" spans="1:5">
      <c r="A6" s="6"/>
      <c r="B6" s="6"/>
      <c r="C6" s="731" t="s">
        <v>4</v>
      </c>
      <c r="D6" s="731"/>
      <c r="E6" s="1">
        <v>2013</v>
      </c>
    </row>
    <row r="7" spans="1:5">
      <c r="A7" s="727" t="s">
        <v>67</v>
      </c>
      <c r="B7" s="725" t="s">
        <v>7</v>
      </c>
      <c r="C7" s="721" t="s">
        <v>9</v>
      </c>
      <c r="D7" s="721"/>
      <c r="E7" s="8">
        <f>ESF!D16</f>
        <v>0</v>
      </c>
    </row>
    <row r="8" spans="1:5">
      <c r="A8" s="727"/>
      <c r="B8" s="725"/>
      <c r="C8" s="721" t="s">
        <v>11</v>
      </c>
      <c r="D8" s="721"/>
      <c r="E8" s="8">
        <f>ESF!D17</f>
        <v>0</v>
      </c>
    </row>
    <row r="9" spans="1:5">
      <c r="A9" s="727"/>
      <c r="B9" s="725"/>
      <c r="C9" s="721" t="s">
        <v>13</v>
      </c>
      <c r="D9" s="721"/>
      <c r="E9" s="8">
        <f>ESF!D18</f>
        <v>0</v>
      </c>
    </row>
    <row r="10" spans="1:5">
      <c r="A10" s="727"/>
      <c r="B10" s="725"/>
      <c r="C10" s="721" t="s">
        <v>15</v>
      </c>
      <c r="D10" s="721"/>
      <c r="E10" s="8">
        <f>ESF!D19</f>
        <v>0</v>
      </c>
    </row>
    <row r="11" spans="1:5">
      <c r="A11" s="727"/>
      <c r="B11" s="725"/>
      <c r="C11" s="721" t="s">
        <v>17</v>
      </c>
      <c r="D11" s="721"/>
      <c r="E11" s="8">
        <f>ESF!D20</f>
        <v>0</v>
      </c>
    </row>
    <row r="12" spans="1:5">
      <c r="A12" s="727"/>
      <c r="B12" s="725"/>
      <c r="C12" s="721" t="s">
        <v>19</v>
      </c>
      <c r="D12" s="721"/>
      <c r="E12" s="8">
        <f>ESF!D21</f>
        <v>0</v>
      </c>
    </row>
    <row r="13" spans="1:5">
      <c r="A13" s="727"/>
      <c r="B13" s="725"/>
      <c r="C13" s="721" t="s">
        <v>21</v>
      </c>
      <c r="D13" s="721"/>
      <c r="E13" s="8">
        <f>ESF!D22</f>
        <v>0</v>
      </c>
    </row>
    <row r="14" spans="1:5" ht="15" thickBot="1">
      <c r="A14" s="727"/>
      <c r="B14" s="4"/>
      <c r="C14" s="722" t="s">
        <v>24</v>
      </c>
      <c r="D14" s="722"/>
      <c r="E14" s="9">
        <f>ESF!D24</f>
        <v>0</v>
      </c>
    </row>
    <row r="15" spans="1:5">
      <c r="A15" s="727"/>
      <c r="B15" s="725" t="s">
        <v>26</v>
      </c>
      <c r="C15" s="721" t="s">
        <v>28</v>
      </c>
      <c r="D15" s="721"/>
      <c r="E15" s="8">
        <f>ESF!D29</f>
        <v>0</v>
      </c>
    </row>
    <row r="16" spans="1:5">
      <c r="A16" s="727"/>
      <c r="B16" s="725"/>
      <c r="C16" s="721" t="s">
        <v>30</v>
      </c>
      <c r="D16" s="721"/>
      <c r="E16" s="8">
        <f>ESF!D30</f>
        <v>0</v>
      </c>
    </row>
    <row r="17" spans="1:5">
      <c r="A17" s="727"/>
      <c r="B17" s="725"/>
      <c r="C17" s="721" t="s">
        <v>32</v>
      </c>
      <c r="D17" s="721"/>
      <c r="E17" s="8">
        <f>ESF!D31</f>
        <v>0</v>
      </c>
    </row>
    <row r="18" spans="1:5">
      <c r="A18" s="727"/>
      <c r="B18" s="725"/>
      <c r="C18" s="721" t="s">
        <v>34</v>
      </c>
      <c r="D18" s="721"/>
      <c r="E18" s="8">
        <f>ESF!D32</f>
        <v>0</v>
      </c>
    </row>
    <row r="19" spans="1:5">
      <c r="A19" s="727"/>
      <c r="B19" s="725"/>
      <c r="C19" s="721" t="s">
        <v>36</v>
      </c>
      <c r="D19" s="721"/>
      <c r="E19" s="8">
        <f>ESF!D33</f>
        <v>0</v>
      </c>
    </row>
    <row r="20" spans="1:5">
      <c r="A20" s="727"/>
      <c r="B20" s="725"/>
      <c r="C20" s="721" t="s">
        <v>38</v>
      </c>
      <c r="D20" s="721"/>
      <c r="E20" s="8">
        <f>ESF!D34</f>
        <v>0</v>
      </c>
    </row>
    <row r="21" spans="1:5">
      <c r="A21" s="727"/>
      <c r="B21" s="725"/>
      <c r="C21" s="721" t="s">
        <v>40</v>
      </c>
      <c r="D21" s="721"/>
      <c r="E21" s="8">
        <f>ESF!D35</f>
        <v>0</v>
      </c>
    </row>
    <row r="22" spans="1:5">
      <c r="A22" s="727"/>
      <c r="B22" s="725"/>
      <c r="C22" s="721" t="s">
        <v>41</v>
      </c>
      <c r="D22" s="721"/>
      <c r="E22" s="8">
        <f>ESF!D36</f>
        <v>0</v>
      </c>
    </row>
    <row r="23" spans="1:5">
      <c r="A23" s="727"/>
      <c r="B23" s="725"/>
      <c r="C23" s="721" t="s">
        <v>43</v>
      </c>
      <c r="D23" s="721"/>
      <c r="E23" s="8">
        <f>ESF!D37</f>
        <v>0</v>
      </c>
    </row>
    <row r="24" spans="1:5" ht="15" thickBot="1">
      <c r="A24" s="727"/>
      <c r="B24" s="4"/>
      <c r="C24" s="722" t="s">
        <v>45</v>
      </c>
      <c r="D24" s="722"/>
      <c r="E24" s="9">
        <f>ESF!D39</f>
        <v>0</v>
      </c>
    </row>
    <row r="25" spans="1:5" ht="15" thickBot="1">
      <c r="A25" s="727"/>
      <c r="B25" s="2"/>
      <c r="C25" s="722" t="s">
        <v>47</v>
      </c>
      <c r="D25" s="722"/>
      <c r="E25" s="9">
        <f>ESF!D41</f>
        <v>0</v>
      </c>
    </row>
    <row r="26" spans="1:5">
      <c r="A26" s="727" t="s">
        <v>68</v>
      </c>
      <c r="B26" s="725" t="s">
        <v>8</v>
      </c>
      <c r="C26" s="721" t="s">
        <v>10</v>
      </c>
      <c r="D26" s="721"/>
      <c r="E26" s="8">
        <f>ESF!I16</f>
        <v>0</v>
      </c>
    </row>
    <row r="27" spans="1:5">
      <c r="A27" s="727"/>
      <c r="B27" s="725"/>
      <c r="C27" s="721" t="s">
        <v>12</v>
      </c>
      <c r="D27" s="721"/>
      <c r="E27" s="8">
        <f>ESF!I17</f>
        <v>0</v>
      </c>
    </row>
    <row r="28" spans="1:5">
      <c r="A28" s="727"/>
      <c r="B28" s="725"/>
      <c r="C28" s="721" t="s">
        <v>14</v>
      </c>
      <c r="D28" s="721"/>
      <c r="E28" s="8">
        <f>ESF!I18</f>
        <v>0</v>
      </c>
    </row>
    <row r="29" spans="1:5">
      <c r="A29" s="727"/>
      <c r="B29" s="725"/>
      <c r="C29" s="721" t="s">
        <v>16</v>
      </c>
      <c r="D29" s="721"/>
      <c r="E29" s="8">
        <f>ESF!I19</f>
        <v>0</v>
      </c>
    </row>
    <row r="30" spans="1:5">
      <c r="A30" s="727"/>
      <c r="B30" s="725"/>
      <c r="C30" s="721" t="s">
        <v>18</v>
      </c>
      <c r="D30" s="721"/>
      <c r="E30" s="8">
        <f>ESF!I20</f>
        <v>0</v>
      </c>
    </row>
    <row r="31" spans="1:5">
      <c r="A31" s="727"/>
      <c r="B31" s="725"/>
      <c r="C31" s="721" t="s">
        <v>20</v>
      </c>
      <c r="D31" s="721"/>
      <c r="E31" s="8">
        <f>ESF!I21</f>
        <v>0</v>
      </c>
    </row>
    <row r="32" spans="1:5">
      <c r="A32" s="727"/>
      <c r="B32" s="725"/>
      <c r="C32" s="721" t="s">
        <v>22</v>
      </c>
      <c r="D32" s="721"/>
      <c r="E32" s="8">
        <f>ESF!I22</f>
        <v>0</v>
      </c>
    </row>
    <row r="33" spans="1:5">
      <c r="A33" s="727"/>
      <c r="B33" s="725"/>
      <c r="C33" s="721" t="s">
        <v>23</v>
      </c>
      <c r="D33" s="721"/>
      <c r="E33" s="8">
        <f>ESF!I23</f>
        <v>0</v>
      </c>
    </row>
    <row r="34" spans="1:5" ht="15" thickBot="1">
      <c r="A34" s="727"/>
      <c r="B34" s="4"/>
      <c r="C34" s="722" t="s">
        <v>25</v>
      </c>
      <c r="D34" s="722"/>
      <c r="E34" s="9">
        <f>ESF!I25</f>
        <v>0</v>
      </c>
    </row>
    <row r="35" spans="1:5">
      <c r="A35" s="727"/>
      <c r="B35" s="725" t="s">
        <v>27</v>
      </c>
      <c r="C35" s="721" t="s">
        <v>29</v>
      </c>
      <c r="D35" s="721"/>
      <c r="E35" s="8">
        <f>ESF!I29</f>
        <v>18597271.850000001</v>
      </c>
    </row>
    <row r="36" spans="1:5">
      <c r="A36" s="727"/>
      <c r="B36" s="725"/>
      <c r="C36" s="721" t="s">
        <v>31</v>
      </c>
      <c r="D36" s="721"/>
      <c r="E36" s="8">
        <f>ESF!I30</f>
        <v>184273.38</v>
      </c>
    </row>
    <row r="37" spans="1:5">
      <c r="A37" s="727"/>
      <c r="B37" s="725"/>
      <c r="C37" s="721" t="s">
        <v>33</v>
      </c>
      <c r="D37" s="721"/>
      <c r="E37" s="8">
        <f>ESF!I31</f>
        <v>0</v>
      </c>
    </row>
    <row r="38" spans="1:5">
      <c r="A38" s="727"/>
      <c r="B38" s="725"/>
      <c r="C38" s="721" t="s">
        <v>35</v>
      </c>
      <c r="D38" s="721"/>
      <c r="E38" s="8">
        <f>ESF!I32</f>
        <v>0</v>
      </c>
    </row>
    <row r="39" spans="1:5">
      <c r="A39" s="727"/>
      <c r="B39" s="725"/>
      <c r="C39" s="721" t="s">
        <v>37</v>
      </c>
      <c r="D39" s="721"/>
      <c r="E39" s="8">
        <f>ESF!I33</f>
        <v>0</v>
      </c>
    </row>
    <row r="40" spans="1:5">
      <c r="A40" s="727"/>
      <c r="B40" s="725"/>
      <c r="C40" s="721" t="s">
        <v>39</v>
      </c>
      <c r="D40" s="721"/>
      <c r="E40" s="8">
        <f>ESF!I34</f>
        <v>0</v>
      </c>
    </row>
    <row r="41" spans="1:5" ht="15" thickBot="1">
      <c r="A41" s="727"/>
      <c r="B41" s="2"/>
      <c r="C41" s="722" t="s">
        <v>42</v>
      </c>
      <c r="D41" s="722"/>
      <c r="E41" s="9">
        <f>ESF!I36</f>
        <v>18781545.23</v>
      </c>
    </row>
    <row r="42" spans="1:5" ht="15" thickBot="1">
      <c r="A42" s="727"/>
      <c r="B42" s="2"/>
      <c r="C42" s="722" t="s">
        <v>44</v>
      </c>
      <c r="D42" s="722"/>
      <c r="E42" s="9">
        <f>ESF!I38</f>
        <v>18781545.23</v>
      </c>
    </row>
    <row r="43" spans="1:5">
      <c r="A43" s="3"/>
      <c r="B43" s="725" t="s">
        <v>46</v>
      </c>
      <c r="C43" s="723" t="s">
        <v>48</v>
      </c>
      <c r="D43" s="723"/>
      <c r="E43" s="10">
        <f>ESF!I42</f>
        <v>40519547.460000001</v>
      </c>
    </row>
    <row r="44" spans="1:5">
      <c r="A44" s="3"/>
      <c r="B44" s="725"/>
      <c r="C44" s="721" t="s">
        <v>49</v>
      </c>
      <c r="D44" s="721"/>
      <c r="E44" s="8">
        <f>ESF!I44</f>
        <v>40519547.460000001</v>
      </c>
    </row>
    <row r="45" spans="1:5">
      <c r="A45" s="3"/>
      <c r="B45" s="725"/>
      <c r="C45" s="721" t="s">
        <v>50</v>
      </c>
      <c r="D45" s="721"/>
      <c r="E45" s="8">
        <f>ESF!I45</f>
        <v>0</v>
      </c>
    </row>
    <row r="46" spans="1:5">
      <c r="A46" s="3"/>
      <c r="B46" s="725"/>
      <c r="C46" s="721" t="s">
        <v>51</v>
      </c>
      <c r="D46" s="721"/>
      <c r="E46" s="8">
        <f>ESF!I46</f>
        <v>0</v>
      </c>
    </row>
    <row r="47" spans="1:5">
      <c r="A47" s="3"/>
      <c r="B47" s="725"/>
      <c r="C47" s="723" t="s">
        <v>52</v>
      </c>
      <c r="D47" s="723"/>
      <c r="E47" s="10">
        <f>ESF!I48</f>
        <v>-20954998.399999999</v>
      </c>
    </row>
    <row r="48" spans="1:5">
      <c r="A48" s="3"/>
      <c r="B48" s="725"/>
      <c r="C48" s="721" t="s">
        <v>53</v>
      </c>
      <c r="D48" s="721"/>
      <c r="E48" s="8">
        <f>ESF!I50</f>
        <v>-4166551.33</v>
      </c>
    </row>
    <row r="49" spans="1:5">
      <c r="A49" s="3"/>
      <c r="B49" s="725"/>
      <c r="C49" s="721" t="s">
        <v>54</v>
      </c>
      <c r="D49" s="721"/>
      <c r="E49" s="8">
        <f>ESF!I51</f>
        <v>-16788447.07</v>
      </c>
    </row>
    <row r="50" spans="1:5">
      <c r="A50" s="3"/>
      <c r="B50" s="725"/>
      <c r="C50" s="721" t="s">
        <v>55</v>
      </c>
      <c r="D50" s="721"/>
      <c r="E50" s="8">
        <f>ESF!I52</f>
        <v>0</v>
      </c>
    </row>
    <row r="51" spans="1:5">
      <c r="A51" s="3"/>
      <c r="B51" s="725"/>
      <c r="C51" s="721" t="s">
        <v>56</v>
      </c>
      <c r="D51" s="721"/>
      <c r="E51" s="8">
        <f>ESF!I53</f>
        <v>0</v>
      </c>
    </row>
    <row r="52" spans="1:5">
      <c r="A52" s="3"/>
      <c r="B52" s="725"/>
      <c r="C52" s="721" t="s">
        <v>57</v>
      </c>
      <c r="D52" s="721"/>
      <c r="E52" s="8">
        <f>ESF!I54</f>
        <v>0</v>
      </c>
    </row>
    <row r="53" spans="1:5">
      <c r="A53" s="3"/>
      <c r="B53" s="725"/>
      <c r="C53" s="723" t="s">
        <v>58</v>
      </c>
      <c r="D53" s="723"/>
      <c r="E53" s="10">
        <f>ESF!I56</f>
        <v>0</v>
      </c>
    </row>
    <row r="54" spans="1:5">
      <c r="A54" s="3"/>
      <c r="B54" s="725"/>
      <c r="C54" s="721" t="s">
        <v>59</v>
      </c>
      <c r="D54" s="721"/>
      <c r="E54" s="8">
        <f>ESF!I58</f>
        <v>0</v>
      </c>
    </row>
    <row r="55" spans="1:5">
      <c r="A55" s="3"/>
      <c r="B55" s="725"/>
      <c r="C55" s="721" t="s">
        <v>60</v>
      </c>
      <c r="D55" s="721"/>
      <c r="E55" s="8">
        <f>ESF!I59</f>
        <v>0</v>
      </c>
    </row>
    <row r="56" spans="1:5" ht="15" thickBot="1">
      <c r="A56" s="3"/>
      <c r="B56" s="725"/>
      <c r="C56" s="722" t="s">
        <v>61</v>
      </c>
      <c r="D56" s="722"/>
      <c r="E56" s="9">
        <f>ESF!I61</f>
        <v>19564549.060000002</v>
      </c>
    </row>
    <row r="57" spans="1:5" ht="15" thickBot="1">
      <c r="A57" s="3"/>
      <c r="B57" s="2"/>
      <c r="C57" s="722" t="s">
        <v>62</v>
      </c>
      <c r="D57" s="722"/>
      <c r="E57" s="9">
        <f>ESF!I63</f>
        <v>38346094.290000007</v>
      </c>
    </row>
    <row r="58" spans="1:5">
      <c r="A58" s="3"/>
      <c r="B58" s="2"/>
      <c r="C58" s="731" t="s">
        <v>4</v>
      </c>
      <c r="D58" s="731"/>
      <c r="E58" s="1">
        <v>2012</v>
      </c>
    </row>
    <row r="59" spans="1:5">
      <c r="A59" s="727" t="s">
        <v>67</v>
      </c>
      <c r="B59" s="725" t="s">
        <v>7</v>
      </c>
      <c r="C59" s="721" t="s">
        <v>9</v>
      </c>
      <c r="D59" s="721"/>
      <c r="E59" s="8">
        <f>ESF!E16</f>
        <v>0</v>
      </c>
    </row>
    <row r="60" spans="1:5">
      <c r="A60" s="727"/>
      <c r="B60" s="725"/>
      <c r="C60" s="721" t="s">
        <v>11</v>
      </c>
      <c r="D60" s="721"/>
      <c r="E60" s="8">
        <f>ESF!E17</f>
        <v>0</v>
      </c>
    </row>
    <row r="61" spans="1:5">
      <c r="A61" s="727"/>
      <c r="B61" s="725"/>
      <c r="C61" s="721" t="s">
        <v>13</v>
      </c>
      <c r="D61" s="721"/>
      <c r="E61" s="8">
        <f>ESF!E18</f>
        <v>0</v>
      </c>
    </row>
    <row r="62" spans="1:5">
      <c r="A62" s="727"/>
      <c r="B62" s="725"/>
      <c r="C62" s="721" t="s">
        <v>15</v>
      </c>
      <c r="D62" s="721"/>
      <c r="E62" s="8">
        <f>ESF!E19</f>
        <v>0</v>
      </c>
    </row>
    <row r="63" spans="1:5">
      <c r="A63" s="727"/>
      <c r="B63" s="725"/>
      <c r="C63" s="721" t="s">
        <v>17</v>
      </c>
      <c r="D63" s="721"/>
      <c r="E63" s="8">
        <f>ESF!E20</f>
        <v>0</v>
      </c>
    </row>
    <row r="64" spans="1:5">
      <c r="A64" s="727"/>
      <c r="B64" s="725"/>
      <c r="C64" s="721" t="s">
        <v>19</v>
      </c>
      <c r="D64" s="721"/>
      <c r="E64" s="8">
        <f>ESF!E21</f>
        <v>0</v>
      </c>
    </row>
    <row r="65" spans="1:5">
      <c r="A65" s="727"/>
      <c r="B65" s="725"/>
      <c r="C65" s="721" t="s">
        <v>21</v>
      </c>
      <c r="D65" s="721"/>
      <c r="E65" s="8">
        <f>ESF!E22</f>
        <v>0</v>
      </c>
    </row>
    <row r="66" spans="1:5" ht="15" thickBot="1">
      <c r="A66" s="727"/>
      <c r="B66" s="4"/>
      <c r="C66" s="722" t="s">
        <v>24</v>
      </c>
      <c r="D66" s="722"/>
      <c r="E66" s="9">
        <f>ESF!E24</f>
        <v>0</v>
      </c>
    </row>
    <row r="67" spans="1:5">
      <c r="A67" s="727"/>
      <c r="B67" s="725" t="s">
        <v>26</v>
      </c>
      <c r="C67" s="721" t="s">
        <v>28</v>
      </c>
      <c r="D67" s="721"/>
      <c r="E67" s="8">
        <f>ESF!E29</f>
        <v>0</v>
      </c>
    </row>
    <row r="68" spans="1:5">
      <c r="A68" s="727"/>
      <c r="B68" s="725"/>
      <c r="C68" s="721" t="s">
        <v>30</v>
      </c>
      <c r="D68" s="721"/>
      <c r="E68" s="8">
        <f>ESF!E30</f>
        <v>0</v>
      </c>
    </row>
    <row r="69" spans="1:5">
      <c r="A69" s="727"/>
      <c r="B69" s="725"/>
      <c r="C69" s="721" t="s">
        <v>32</v>
      </c>
      <c r="D69" s="721"/>
      <c r="E69" s="8">
        <f>ESF!E31</f>
        <v>0</v>
      </c>
    </row>
    <row r="70" spans="1:5">
      <c r="A70" s="727"/>
      <c r="B70" s="725"/>
      <c r="C70" s="721" t="s">
        <v>34</v>
      </c>
      <c r="D70" s="721"/>
      <c r="E70" s="8">
        <f>ESF!E32</f>
        <v>0</v>
      </c>
    </row>
    <row r="71" spans="1:5">
      <c r="A71" s="727"/>
      <c r="B71" s="725"/>
      <c r="C71" s="721" t="s">
        <v>36</v>
      </c>
      <c r="D71" s="721"/>
      <c r="E71" s="8">
        <f>ESF!E33</f>
        <v>0</v>
      </c>
    </row>
    <row r="72" spans="1:5">
      <c r="A72" s="727"/>
      <c r="B72" s="725"/>
      <c r="C72" s="721" t="s">
        <v>38</v>
      </c>
      <c r="D72" s="721"/>
      <c r="E72" s="8">
        <f>ESF!E34</f>
        <v>0</v>
      </c>
    </row>
    <row r="73" spans="1:5">
      <c r="A73" s="727"/>
      <c r="B73" s="725"/>
      <c r="C73" s="721" t="s">
        <v>40</v>
      </c>
      <c r="D73" s="721"/>
      <c r="E73" s="8">
        <f>ESF!E35</f>
        <v>0</v>
      </c>
    </row>
    <row r="74" spans="1:5">
      <c r="A74" s="727"/>
      <c r="B74" s="725"/>
      <c r="C74" s="721" t="s">
        <v>41</v>
      </c>
      <c r="D74" s="721"/>
      <c r="E74" s="8">
        <f>ESF!E36</f>
        <v>0</v>
      </c>
    </row>
    <row r="75" spans="1:5">
      <c r="A75" s="727"/>
      <c r="B75" s="725"/>
      <c r="C75" s="721" t="s">
        <v>43</v>
      </c>
      <c r="D75" s="721"/>
      <c r="E75" s="8">
        <f>ESF!E37</f>
        <v>0</v>
      </c>
    </row>
    <row r="76" spans="1:5" ht="15" thickBot="1">
      <c r="A76" s="727"/>
      <c r="B76" s="4"/>
      <c r="C76" s="722" t="s">
        <v>45</v>
      </c>
      <c r="D76" s="722"/>
      <c r="E76" s="9">
        <f>ESF!E39</f>
        <v>0</v>
      </c>
    </row>
    <row r="77" spans="1:5" ht="15" thickBot="1">
      <c r="A77" s="727"/>
      <c r="B77" s="2"/>
      <c r="C77" s="722" t="s">
        <v>47</v>
      </c>
      <c r="D77" s="722"/>
      <c r="E77" s="9">
        <f>ESF!E41</f>
        <v>0</v>
      </c>
    </row>
    <row r="78" spans="1:5">
      <c r="A78" s="727" t="s">
        <v>68</v>
      </c>
      <c r="B78" s="725" t="s">
        <v>8</v>
      </c>
      <c r="C78" s="721" t="s">
        <v>10</v>
      </c>
      <c r="D78" s="721"/>
      <c r="E78" s="8">
        <f>ESF!J16</f>
        <v>0</v>
      </c>
    </row>
    <row r="79" spans="1:5">
      <c r="A79" s="727"/>
      <c r="B79" s="725"/>
      <c r="C79" s="721" t="s">
        <v>12</v>
      </c>
      <c r="D79" s="721"/>
      <c r="E79" s="8">
        <f>ESF!J17</f>
        <v>0</v>
      </c>
    </row>
    <row r="80" spans="1:5">
      <c r="A80" s="727"/>
      <c r="B80" s="725"/>
      <c r="C80" s="721" t="s">
        <v>14</v>
      </c>
      <c r="D80" s="721"/>
      <c r="E80" s="8">
        <f>ESF!J18</f>
        <v>0</v>
      </c>
    </row>
    <row r="81" spans="1:5">
      <c r="A81" s="727"/>
      <c r="B81" s="725"/>
      <c r="C81" s="721" t="s">
        <v>16</v>
      </c>
      <c r="D81" s="721"/>
      <c r="E81" s="8">
        <f>ESF!J19</f>
        <v>0</v>
      </c>
    </row>
    <row r="82" spans="1:5">
      <c r="A82" s="727"/>
      <c r="B82" s="725"/>
      <c r="C82" s="721" t="s">
        <v>18</v>
      </c>
      <c r="D82" s="721"/>
      <c r="E82" s="8">
        <f>ESF!J20</f>
        <v>0</v>
      </c>
    </row>
    <row r="83" spans="1:5">
      <c r="A83" s="727"/>
      <c r="B83" s="725"/>
      <c r="C83" s="721" t="s">
        <v>20</v>
      </c>
      <c r="D83" s="721"/>
      <c r="E83" s="8">
        <f>ESF!J21</f>
        <v>0</v>
      </c>
    </row>
    <row r="84" spans="1:5">
      <c r="A84" s="727"/>
      <c r="B84" s="725"/>
      <c r="C84" s="721" t="s">
        <v>22</v>
      </c>
      <c r="D84" s="721"/>
      <c r="E84" s="8">
        <f>ESF!J22</f>
        <v>0</v>
      </c>
    </row>
    <row r="85" spans="1:5">
      <c r="A85" s="727"/>
      <c r="B85" s="725"/>
      <c r="C85" s="721" t="s">
        <v>23</v>
      </c>
      <c r="D85" s="721"/>
      <c r="E85" s="8">
        <f>ESF!J23</f>
        <v>0</v>
      </c>
    </row>
    <row r="86" spans="1:5" ht="15" thickBot="1">
      <c r="A86" s="727"/>
      <c r="B86" s="4"/>
      <c r="C86" s="722" t="s">
        <v>25</v>
      </c>
      <c r="D86" s="722"/>
      <c r="E86" s="9">
        <f>ESF!J25</f>
        <v>0</v>
      </c>
    </row>
    <row r="87" spans="1:5">
      <c r="A87" s="727"/>
      <c r="B87" s="725" t="s">
        <v>27</v>
      </c>
      <c r="C87" s="721" t="s">
        <v>29</v>
      </c>
      <c r="D87" s="721"/>
      <c r="E87" s="8">
        <f>ESF!J29</f>
        <v>11590740.619999999</v>
      </c>
    </row>
    <row r="88" spans="1:5">
      <c r="A88" s="727"/>
      <c r="B88" s="725"/>
      <c r="C88" s="721" t="s">
        <v>31</v>
      </c>
      <c r="D88" s="721"/>
      <c r="E88" s="8">
        <f>ESF!J30</f>
        <v>2710154.91</v>
      </c>
    </row>
    <row r="89" spans="1:5">
      <c r="A89" s="727"/>
      <c r="B89" s="725"/>
      <c r="C89" s="721" t="s">
        <v>33</v>
      </c>
      <c r="D89" s="721"/>
      <c r="E89" s="8">
        <f>ESF!J31</f>
        <v>0</v>
      </c>
    </row>
    <row r="90" spans="1:5">
      <c r="A90" s="727"/>
      <c r="B90" s="725"/>
      <c r="C90" s="721" t="s">
        <v>35</v>
      </c>
      <c r="D90" s="721"/>
      <c r="E90" s="8">
        <f>ESF!J32</f>
        <v>0</v>
      </c>
    </row>
    <row r="91" spans="1:5">
      <c r="A91" s="727"/>
      <c r="B91" s="725"/>
      <c r="C91" s="721" t="s">
        <v>37</v>
      </c>
      <c r="D91" s="721"/>
      <c r="E91" s="8">
        <f>ESF!J33</f>
        <v>0</v>
      </c>
    </row>
    <row r="92" spans="1:5">
      <c r="A92" s="727"/>
      <c r="B92" s="725"/>
      <c r="C92" s="721" t="s">
        <v>39</v>
      </c>
      <c r="D92" s="721"/>
      <c r="E92" s="8">
        <f>ESF!J34</f>
        <v>0</v>
      </c>
    </row>
    <row r="93" spans="1:5" ht="15" thickBot="1">
      <c r="A93" s="727"/>
      <c r="B93" s="2"/>
      <c r="C93" s="722" t="s">
        <v>42</v>
      </c>
      <c r="D93" s="722"/>
      <c r="E93" s="9">
        <f>ESF!J36</f>
        <v>14300895.529999999</v>
      </c>
    </row>
    <row r="94" spans="1:5" ht="15" thickBot="1">
      <c r="A94" s="727"/>
      <c r="B94" s="2"/>
      <c r="C94" s="722" t="s">
        <v>44</v>
      </c>
      <c r="D94" s="722"/>
      <c r="E94" s="9">
        <f>ESF!J38</f>
        <v>14300895.529999999</v>
      </c>
    </row>
    <row r="95" spans="1:5">
      <c r="A95" s="3"/>
      <c r="B95" s="725" t="s">
        <v>46</v>
      </c>
      <c r="C95" s="723" t="s">
        <v>48</v>
      </c>
      <c r="D95" s="723"/>
      <c r="E95" s="10">
        <f>ESF!J42</f>
        <v>37579739.75</v>
      </c>
    </row>
    <row r="96" spans="1:5">
      <c r="A96" s="3"/>
      <c r="B96" s="725"/>
      <c r="C96" s="721" t="s">
        <v>49</v>
      </c>
      <c r="D96" s="721"/>
      <c r="E96" s="8">
        <f>ESF!J44</f>
        <v>37579739.75</v>
      </c>
    </row>
    <row r="97" spans="1:5">
      <c r="A97" s="3"/>
      <c r="B97" s="725"/>
      <c r="C97" s="721" t="s">
        <v>50</v>
      </c>
      <c r="D97" s="721"/>
      <c r="E97" s="8">
        <f>ESF!J45</f>
        <v>0</v>
      </c>
    </row>
    <row r="98" spans="1:5">
      <c r="A98" s="3"/>
      <c r="B98" s="725"/>
      <c r="C98" s="721" t="s">
        <v>51</v>
      </c>
      <c r="D98" s="721"/>
      <c r="E98" s="8">
        <f>ESF!J46</f>
        <v>0</v>
      </c>
    </row>
    <row r="99" spans="1:5">
      <c r="A99" s="3"/>
      <c r="B99" s="725"/>
      <c r="C99" s="723" t="s">
        <v>52</v>
      </c>
      <c r="D99" s="723"/>
      <c r="E99" s="10">
        <f>ESF!J48</f>
        <v>-16465811.280000001</v>
      </c>
    </row>
    <row r="100" spans="1:5">
      <c r="A100" s="3"/>
      <c r="B100" s="725"/>
      <c r="C100" s="721" t="s">
        <v>53</v>
      </c>
      <c r="D100" s="721"/>
      <c r="E100" s="8">
        <f>ESF!J50</f>
        <v>-4226203.2</v>
      </c>
    </row>
    <row r="101" spans="1:5">
      <c r="A101" s="3"/>
      <c r="B101" s="725"/>
      <c r="C101" s="721" t="s">
        <v>54</v>
      </c>
      <c r="D101" s="721"/>
      <c r="E101" s="8">
        <f>ESF!J51</f>
        <v>-12239608.08</v>
      </c>
    </row>
    <row r="102" spans="1:5">
      <c r="A102" s="3"/>
      <c r="B102" s="725"/>
      <c r="C102" s="721" t="s">
        <v>55</v>
      </c>
      <c r="D102" s="721"/>
      <c r="E102" s="8">
        <f>ESF!J52</f>
        <v>0</v>
      </c>
    </row>
    <row r="103" spans="1:5">
      <c r="A103" s="3"/>
      <c r="B103" s="725"/>
      <c r="C103" s="721" t="s">
        <v>56</v>
      </c>
      <c r="D103" s="721"/>
      <c r="E103" s="8">
        <f>ESF!J53</f>
        <v>0</v>
      </c>
    </row>
    <row r="104" spans="1:5">
      <c r="A104" s="3"/>
      <c r="B104" s="725"/>
      <c r="C104" s="721" t="s">
        <v>57</v>
      </c>
      <c r="D104" s="721"/>
      <c r="E104" s="8">
        <f>ESF!J54</f>
        <v>0</v>
      </c>
    </row>
    <row r="105" spans="1:5">
      <c r="A105" s="3"/>
      <c r="B105" s="725"/>
      <c r="C105" s="723" t="s">
        <v>58</v>
      </c>
      <c r="D105" s="723"/>
      <c r="E105" s="10">
        <f>ESF!J56</f>
        <v>0</v>
      </c>
    </row>
    <row r="106" spans="1:5">
      <c r="A106" s="3"/>
      <c r="B106" s="725"/>
      <c r="C106" s="721" t="s">
        <v>59</v>
      </c>
      <c r="D106" s="721"/>
      <c r="E106" s="8">
        <f>ESF!J58</f>
        <v>0</v>
      </c>
    </row>
    <row r="107" spans="1:5">
      <c r="A107" s="3"/>
      <c r="B107" s="725"/>
      <c r="C107" s="721" t="s">
        <v>60</v>
      </c>
      <c r="D107" s="721"/>
      <c r="E107" s="8">
        <f>ESF!J59</f>
        <v>0</v>
      </c>
    </row>
    <row r="108" spans="1:5" ht="15" thickBot="1">
      <c r="A108" s="3"/>
      <c r="B108" s="725"/>
      <c r="C108" s="722" t="s">
        <v>61</v>
      </c>
      <c r="D108" s="722"/>
      <c r="E108" s="9">
        <f>ESF!J61</f>
        <v>21113928.469999999</v>
      </c>
    </row>
    <row r="109" spans="1:5" ht="15" thickBot="1">
      <c r="A109" s="3"/>
      <c r="B109" s="2"/>
      <c r="C109" s="722" t="s">
        <v>62</v>
      </c>
      <c r="D109" s="722"/>
      <c r="E109" s="9">
        <f>ESF!J63</f>
        <v>35414824</v>
      </c>
    </row>
    <row r="110" spans="1:5">
      <c r="A110" s="3"/>
      <c r="B110" s="2"/>
      <c r="C110" s="724" t="s">
        <v>73</v>
      </c>
      <c r="D110" s="5" t="s">
        <v>63</v>
      </c>
      <c r="E110" s="10" t="str">
        <f>ESF!C71</f>
        <v>Nombre de quien autoriza</v>
      </c>
    </row>
    <row r="111" spans="1:5">
      <c r="A111" s="3"/>
      <c r="B111" s="2"/>
      <c r="C111" s="720"/>
      <c r="D111" s="5" t="s">
        <v>64</v>
      </c>
      <c r="E111" s="10" t="str">
        <f>ESF!C72</f>
        <v>Cargo de quien autoriza</v>
      </c>
    </row>
    <row r="112" spans="1:5">
      <c r="A112" s="3"/>
      <c r="B112" s="2"/>
      <c r="C112" s="720" t="s">
        <v>72</v>
      </c>
      <c r="D112" s="5" t="s">
        <v>63</v>
      </c>
      <c r="E112" s="10" t="str">
        <f>ESF!G71</f>
        <v>Nombre de quien elabora</v>
      </c>
    </row>
    <row r="113" spans="1:5">
      <c r="A113" s="3"/>
      <c r="B113" s="2"/>
      <c r="C113" s="720"/>
      <c r="D113" s="5" t="s">
        <v>64</v>
      </c>
      <c r="E113" s="10" t="str">
        <f>ESF!G72</f>
        <v>Cargo de quien elabora</v>
      </c>
    </row>
    <row r="114" spans="1:5">
      <c r="A114" s="726" t="s">
        <v>1</v>
      </c>
      <c r="B114" s="726"/>
      <c r="C114" s="726"/>
      <c r="D114" s="726"/>
      <c r="E114" s="13" t="e">
        <f>ECSF!#REF!</f>
        <v>#REF!</v>
      </c>
    </row>
    <row r="115" spans="1:5">
      <c r="A115" s="726" t="s">
        <v>3</v>
      </c>
      <c r="B115" s="726"/>
      <c r="C115" s="726"/>
      <c r="D115" s="726"/>
      <c r="E115" s="13">
        <f>ECSF!C5</f>
        <v>0</v>
      </c>
    </row>
    <row r="116" spans="1:5">
      <c r="A116" s="726" t="s">
        <v>2</v>
      </c>
      <c r="B116" s="726"/>
      <c r="C116" s="726"/>
      <c r="D116" s="726"/>
      <c r="E116" s="14"/>
    </row>
    <row r="117" spans="1:5">
      <c r="A117" s="726" t="s">
        <v>71</v>
      </c>
      <c r="B117" s="726"/>
      <c r="C117" s="726"/>
      <c r="D117" s="726"/>
      <c r="E117" t="s">
        <v>70</v>
      </c>
    </row>
    <row r="118" spans="1:5">
      <c r="B118" s="728" t="s">
        <v>65</v>
      </c>
      <c r="C118" s="723" t="s">
        <v>5</v>
      </c>
      <c r="D118" s="723"/>
      <c r="E118" s="11">
        <f>ECSF!D12</f>
        <v>0</v>
      </c>
    </row>
    <row r="119" spans="1:5">
      <c r="B119" s="728"/>
      <c r="C119" s="723" t="s">
        <v>7</v>
      </c>
      <c r="D119" s="723"/>
      <c r="E119" s="11">
        <f>ECSF!D14</f>
        <v>0</v>
      </c>
    </row>
    <row r="120" spans="1:5">
      <c r="B120" s="728"/>
      <c r="C120" s="721" t="s">
        <v>9</v>
      </c>
      <c r="D120" s="721"/>
      <c r="E120" s="12">
        <f>ECSF!D16</f>
        <v>0</v>
      </c>
    </row>
    <row r="121" spans="1:5">
      <c r="B121" s="728"/>
      <c r="C121" s="721" t="s">
        <v>11</v>
      </c>
      <c r="D121" s="721"/>
      <c r="E121" s="12">
        <f>ECSF!D17</f>
        <v>0</v>
      </c>
    </row>
    <row r="122" spans="1:5">
      <c r="B122" s="728"/>
      <c r="C122" s="721" t="s">
        <v>13</v>
      </c>
      <c r="D122" s="721"/>
      <c r="E122" s="12">
        <f>ECSF!D18</f>
        <v>0</v>
      </c>
    </row>
    <row r="123" spans="1:5">
      <c r="B123" s="728"/>
      <c r="C123" s="721" t="s">
        <v>15</v>
      </c>
      <c r="D123" s="721"/>
      <c r="E123" s="12">
        <f>ECSF!D19</f>
        <v>0</v>
      </c>
    </row>
    <row r="124" spans="1:5">
      <c r="B124" s="728"/>
      <c r="C124" s="721" t="s">
        <v>17</v>
      </c>
      <c r="D124" s="721"/>
      <c r="E124" s="12">
        <f>ECSF!D20</f>
        <v>0</v>
      </c>
    </row>
    <row r="125" spans="1:5">
      <c r="B125" s="728"/>
      <c r="C125" s="721" t="s">
        <v>19</v>
      </c>
      <c r="D125" s="721"/>
      <c r="E125" s="12">
        <f>ECSF!D21</f>
        <v>0</v>
      </c>
    </row>
    <row r="126" spans="1:5">
      <c r="B126" s="728"/>
      <c r="C126" s="721" t="s">
        <v>21</v>
      </c>
      <c r="D126" s="721"/>
      <c r="E126" s="12">
        <f>ECSF!D22</f>
        <v>0</v>
      </c>
    </row>
    <row r="127" spans="1:5">
      <c r="B127" s="728"/>
      <c r="C127" s="723" t="s">
        <v>26</v>
      </c>
      <c r="D127" s="723"/>
      <c r="E127" s="11">
        <f>ECSF!D24</f>
        <v>0</v>
      </c>
    </row>
    <row r="128" spans="1:5">
      <c r="B128" s="728"/>
      <c r="C128" s="721" t="s">
        <v>28</v>
      </c>
      <c r="D128" s="721"/>
      <c r="E128" s="12">
        <f>ECSF!D26</f>
        <v>0</v>
      </c>
    </row>
    <row r="129" spans="2:5">
      <c r="B129" s="728"/>
      <c r="C129" s="721" t="s">
        <v>30</v>
      </c>
      <c r="D129" s="721"/>
      <c r="E129" s="12">
        <f>ECSF!D27</f>
        <v>0</v>
      </c>
    </row>
    <row r="130" spans="2:5">
      <c r="B130" s="728"/>
      <c r="C130" s="721" t="s">
        <v>32</v>
      </c>
      <c r="D130" s="721"/>
      <c r="E130" s="12">
        <f>ECSF!D28</f>
        <v>0</v>
      </c>
    </row>
    <row r="131" spans="2:5">
      <c r="B131" s="728"/>
      <c r="C131" s="721" t="s">
        <v>34</v>
      </c>
      <c r="D131" s="721"/>
      <c r="E131" s="12">
        <f>ECSF!D29</f>
        <v>0</v>
      </c>
    </row>
    <row r="132" spans="2:5">
      <c r="B132" s="728"/>
      <c r="C132" s="721" t="s">
        <v>36</v>
      </c>
      <c r="D132" s="721"/>
      <c r="E132" s="12">
        <f>ECSF!D30</f>
        <v>0</v>
      </c>
    </row>
    <row r="133" spans="2:5">
      <c r="B133" s="728"/>
      <c r="C133" s="721" t="s">
        <v>38</v>
      </c>
      <c r="D133" s="721"/>
      <c r="E133" s="12">
        <f>ECSF!D31</f>
        <v>0</v>
      </c>
    </row>
    <row r="134" spans="2:5">
      <c r="B134" s="728"/>
      <c r="C134" s="721" t="s">
        <v>40</v>
      </c>
      <c r="D134" s="721"/>
      <c r="E134" s="12">
        <f>ECSF!D32</f>
        <v>0</v>
      </c>
    </row>
    <row r="135" spans="2:5">
      <c r="B135" s="728"/>
      <c r="C135" s="721" t="s">
        <v>41</v>
      </c>
      <c r="D135" s="721"/>
      <c r="E135" s="12">
        <f>ECSF!D33</f>
        <v>0</v>
      </c>
    </row>
    <row r="136" spans="2:5">
      <c r="B136" s="728"/>
      <c r="C136" s="721" t="s">
        <v>43</v>
      </c>
      <c r="D136" s="721"/>
      <c r="E136" s="12">
        <f>ECSF!D34</f>
        <v>0</v>
      </c>
    </row>
    <row r="137" spans="2:5">
      <c r="B137" s="728"/>
      <c r="C137" s="723" t="s">
        <v>6</v>
      </c>
      <c r="D137" s="723"/>
      <c r="E137" s="11">
        <f>ECSF!I12</f>
        <v>7006531.2300000023</v>
      </c>
    </row>
    <row r="138" spans="2:5">
      <c r="B138" s="728"/>
      <c r="C138" s="723" t="s">
        <v>8</v>
      </c>
      <c r="D138" s="723"/>
      <c r="E138" s="11">
        <f>ECSF!I14</f>
        <v>0</v>
      </c>
    </row>
    <row r="139" spans="2:5">
      <c r="B139" s="728"/>
      <c r="C139" s="721" t="s">
        <v>10</v>
      </c>
      <c r="D139" s="721"/>
      <c r="E139" s="12">
        <f>ECSF!I16</f>
        <v>0</v>
      </c>
    </row>
    <row r="140" spans="2:5">
      <c r="B140" s="728"/>
      <c r="C140" s="721" t="s">
        <v>12</v>
      </c>
      <c r="D140" s="721"/>
      <c r="E140" s="12">
        <f>ECSF!I17</f>
        <v>0</v>
      </c>
    </row>
    <row r="141" spans="2:5">
      <c r="B141" s="728"/>
      <c r="C141" s="721" t="s">
        <v>14</v>
      </c>
      <c r="D141" s="721"/>
      <c r="E141" s="12">
        <f>ECSF!I18</f>
        <v>0</v>
      </c>
    </row>
    <row r="142" spans="2:5">
      <c r="B142" s="728"/>
      <c r="C142" s="721" t="s">
        <v>16</v>
      </c>
      <c r="D142" s="721"/>
      <c r="E142" s="12">
        <f>ECSF!I19</f>
        <v>0</v>
      </c>
    </row>
    <row r="143" spans="2:5">
      <c r="B143" s="728"/>
      <c r="C143" s="721" t="s">
        <v>18</v>
      </c>
      <c r="D143" s="721"/>
      <c r="E143" s="12">
        <f>ECSF!I20</f>
        <v>0</v>
      </c>
    </row>
    <row r="144" spans="2:5">
      <c r="B144" s="728"/>
      <c r="C144" s="721" t="s">
        <v>20</v>
      </c>
      <c r="D144" s="721"/>
      <c r="E144" s="12">
        <f>ECSF!I21</f>
        <v>0</v>
      </c>
    </row>
    <row r="145" spans="2:5">
      <c r="B145" s="728"/>
      <c r="C145" s="721" t="s">
        <v>22</v>
      </c>
      <c r="D145" s="721"/>
      <c r="E145" s="12">
        <f>ECSF!I22</f>
        <v>0</v>
      </c>
    </row>
    <row r="146" spans="2:5">
      <c r="B146" s="728"/>
      <c r="C146" s="721" t="s">
        <v>23</v>
      </c>
      <c r="D146" s="721"/>
      <c r="E146" s="12">
        <f>ECSF!I23</f>
        <v>0</v>
      </c>
    </row>
    <row r="147" spans="2:5">
      <c r="B147" s="728"/>
      <c r="C147" s="730" t="s">
        <v>27</v>
      </c>
      <c r="D147" s="730"/>
      <c r="E147" s="11">
        <f>ECSF!I25</f>
        <v>7006531.2300000023</v>
      </c>
    </row>
    <row r="148" spans="2:5">
      <c r="B148" s="728"/>
      <c r="C148" s="721" t="s">
        <v>29</v>
      </c>
      <c r="D148" s="721"/>
      <c r="E148" s="12">
        <f>ECSF!I27</f>
        <v>7006531.2300000023</v>
      </c>
    </row>
    <row r="149" spans="2:5">
      <c r="B149" s="728"/>
      <c r="C149" s="721" t="s">
        <v>31</v>
      </c>
      <c r="D149" s="721"/>
      <c r="E149" s="12">
        <f>ECSF!I28</f>
        <v>0</v>
      </c>
    </row>
    <row r="150" spans="2:5">
      <c r="B150" s="728"/>
      <c r="C150" s="721" t="s">
        <v>33</v>
      </c>
      <c r="D150" s="721"/>
      <c r="E150" s="12">
        <f>ECSF!I29</f>
        <v>0</v>
      </c>
    </row>
    <row r="151" spans="2:5">
      <c r="B151" s="728"/>
      <c r="C151" s="721" t="s">
        <v>35</v>
      </c>
      <c r="D151" s="721"/>
      <c r="E151" s="12">
        <f>ECSF!I30</f>
        <v>0</v>
      </c>
    </row>
    <row r="152" spans="2:5">
      <c r="B152" s="728"/>
      <c r="C152" s="721" t="s">
        <v>37</v>
      </c>
      <c r="D152" s="721"/>
      <c r="E152" s="12">
        <f>ECSF!I31</f>
        <v>0</v>
      </c>
    </row>
    <row r="153" spans="2:5">
      <c r="B153" s="728"/>
      <c r="C153" s="721" t="s">
        <v>39</v>
      </c>
      <c r="D153" s="721"/>
      <c r="E153" s="12">
        <f>ECSF!I32</f>
        <v>0</v>
      </c>
    </row>
    <row r="154" spans="2:5">
      <c r="B154" s="728"/>
      <c r="C154" s="723" t="s">
        <v>46</v>
      </c>
      <c r="D154" s="723"/>
      <c r="E154" s="11">
        <f>ECSF!I34</f>
        <v>2999459.580000001</v>
      </c>
    </row>
    <row r="155" spans="2:5">
      <c r="B155" s="728"/>
      <c r="C155" s="723" t="s">
        <v>48</v>
      </c>
      <c r="D155" s="723"/>
      <c r="E155" s="11">
        <f>ECSF!I36</f>
        <v>2939807.7100000009</v>
      </c>
    </row>
    <row r="156" spans="2:5">
      <c r="B156" s="728"/>
      <c r="C156" s="721" t="s">
        <v>49</v>
      </c>
      <c r="D156" s="721"/>
      <c r="E156" s="12">
        <f>ECSF!I38</f>
        <v>2939807.7100000009</v>
      </c>
    </row>
    <row r="157" spans="2:5">
      <c r="B157" s="728"/>
      <c r="C157" s="721" t="s">
        <v>50</v>
      </c>
      <c r="D157" s="721"/>
      <c r="E157" s="12">
        <f>ECSF!I39</f>
        <v>0</v>
      </c>
    </row>
    <row r="158" spans="2:5">
      <c r="B158" s="728"/>
      <c r="C158" s="721" t="s">
        <v>51</v>
      </c>
      <c r="D158" s="721"/>
      <c r="E158" s="12">
        <f>ECSF!I40</f>
        <v>0</v>
      </c>
    </row>
    <row r="159" spans="2:5">
      <c r="B159" s="728"/>
      <c r="C159" s="723" t="s">
        <v>52</v>
      </c>
      <c r="D159" s="723"/>
      <c r="E159" s="11">
        <f>ECSF!I42</f>
        <v>59651.870000000112</v>
      </c>
    </row>
    <row r="160" spans="2:5">
      <c r="B160" s="728"/>
      <c r="C160" s="721" t="s">
        <v>53</v>
      </c>
      <c r="D160" s="721"/>
      <c r="E160" s="12">
        <f>ECSF!I44</f>
        <v>59651.870000000112</v>
      </c>
    </row>
    <row r="161" spans="2:5">
      <c r="B161" s="728"/>
      <c r="C161" s="721" t="s">
        <v>54</v>
      </c>
      <c r="D161" s="721"/>
      <c r="E161" s="12">
        <f>ECSF!I45</f>
        <v>0</v>
      </c>
    </row>
    <row r="162" spans="2:5">
      <c r="B162" s="728"/>
      <c r="C162" s="721" t="s">
        <v>55</v>
      </c>
      <c r="D162" s="721"/>
      <c r="E162" s="12">
        <f>ECSF!I46</f>
        <v>0</v>
      </c>
    </row>
    <row r="163" spans="2:5">
      <c r="B163" s="728"/>
      <c r="C163" s="721" t="s">
        <v>56</v>
      </c>
      <c r="D163" s="721"/>
      <c r="E163" s="12">
        <f>ECSF!I47</f>
        <v>0</v>
      </c>
    </row>
    <row r="164" spans="2:5">
      <c r="B164" s="728"/>
      <c r="C164" s="721" t="s">
        <v>57</v>
      </c>
      <c r="D164" s="721"/>
      <c r="E164" s="12">
        <f>ECSF!I48</f>
        <v>0</v>
      </c>
    </row>
    <row r="165" spans="2:5">
      <c r="B165" s="728"/>
      <c r="C165" s="723" t="s">
        <v>58</v>
      </c>
      <c r="D165" s="723"/>
      <c r="E165" s="11">
        <f>ECSF!I50</f>
        <v>0</v>
      </c>
    </row>
    <row r="166" spans="2:5">
      <c r="B166" s="728"/>
      <c r="C166" s="721" t="s">
        <v>59</v>
      </c>
      <c r="D166" s="721"/>
      <c r="E166" s="12">
        <f>ECSF!I52</f>
        <v>0</v>
      </c>
    </row>
    <row r="167" spans="2:5" ht="15" customHeight="1" thickBot="1">
      <c r="B167" s="729"/>
      <c r="C167" s="721" t="s">
        <v>60</v>
      </c>
      <c r="D167" s="721"/>
      <c r="E167" s="12">
        <f>ECSF!I53</f>
        <v>0</v>
      </c>
    </row>
    <row r="168" spans="2:5">
      <c r="B168" s="728" t="s">
        <v>66</v>
      </c>
      <c r="C168" s="723" t="s">
        <v>5</v>
      </c>
      <c r="D168" s="723"/>
      <c r="E168" s="11">
        <f>ECSF!E12</f>
        <v>0</v>
      </c>
    </row>
    <row r="169" spans="2:5" ht="15" customHeight="1">
      <c r="B169" s="728"/>
      <c r="C169" s="723" t="s">
        <v>7</v>
      </c>
      <c r="D169" s="723"/>
      <c r="E169" s="11">
        <f>ECSF!E14</f>
        <v>0</v>
      </c>
    </row>
    <row r="170" spans="2:5" ht="15" customHeight="1">
      <c r="B170" s="728"/>
      <c r="C170" s="721" t="s">
        <v>9</v>
      </c>
      <c r="D170" s="721"/>
      <c r="E170" s="12">
        <f>ECSF!E16</f>
        <v>0</v>
      </c>
    </row>
    <row r="171" spans="2:5" ht="15" customHeight="1">
      <c r="B171" s="728"/>
      <c r="C171" s="721" t="s">
        <v>11</v>
      </c>
      <c r="D171" s="721"/>
      <c r="E171" s="12">
        <f>ECSF!E17</f>
        <v>0</v>
      </c>
    </row>
    <row r="172" spans="2:5">
      <c r="B172" s="728"/>
      <c r="C172" s="721" t="s">
        <v>13</v>
      </c>
      <c r="D172" s="721"/>
      <c r="E172" s="12">
        <f>ECSF!E18</f>
        <v>0</v>
      </c>
    </row>
    <row r="173" spans="2:5">
      <c r="B173" s="728"/>
      <c r="C173" s="721" t="s">
        <v>15</v>
      </c>
      <c r="D173" s="721"/>
      <c r="E173" s="12">
        <f>ECSF!E19</f>
        <v>0</v>
      </c>
    </row>
    <row r="174" spans="2:5" ht="15" customHeight="1">
      <c r="B174" s="728"/>
      <c r="C174" s="721" t="s">
        <v>17</v>
      </c>
      <c r="D174" s="721"/>
      <c r="E174" s="12">
        <f>ECSF!E20</f>
        <v>0</v>
      </c>
    </row>
    <row r="175" spans="2:5" ht="15" customHeight="1">
      <c r="B175" s="728"/>
      <c r="C175" s="721" t="s">
        <v>19</v>
      </c>
      <c r="D175" s="721"/>
      <c r="E175" s="12">
        <f>ECSF!E21</f>
        <v>0</v>
      </c>
    </row>
    <row r="176" spans="2:5">
      <c r="B176" s="728"/>
      <c r="C176" s="721" t="s">
        <v>21</v>
      </c>
      <c r="D176" s="721"/>
      <c r="E176" s="12">
        <f>ECSF!E22</f>
        <v>0</v>
      </c>
    </row>
    <row r="177" spans="2:5" ht="15" customHeight="1">
      <c r="B177" s="728"/>
      <c r="C177" s="723" t="s">
        <v>26</v>
      </c>
      <c r="D177" s="723"/>
      <c r="E177" s="11">
        <f>ECSF!E24</f>
        <v>0</v>
      </c>
    </row>
    <row r="178" spans="2:5">
      <c r="B178" s="728"/>
      <c r="C178" s="721" t="s">
        <v>28</v>
      </c>
      <c r="D178" s="721"/>
      <c r="E178" s="12">
        <f>ECSF!E26</f>
        <v>0</v>
      </c>
    </row>
    <row r="179" spans="2:5" ht="15" customHeight="1">
      <c r="B179" s="728"/>
      <c r="C179" s="721" t="s">
        <v>30</v>
      </c>
      <c r="D179" s="721"/>
      <c r="E179" s="12">
        <f>ECSF!E27</f>
        <v>0</v>
      </c>
    </row>
    <row r="180" spans="2:5" ht="15" customHeight="1">
      <c r="B180" s="728"/>
      <c r="C180" s="721" t="s">
        <v>32</v>
      </c>
      <c r="D180" s="721"/>
      <c r="E180" s="12">
        <f>ECSF!E28</f>
        <v>0</v>
      </c>
    </row>
    <row r="181" spans="2:5" ht="15" customHeight="1">
      <c r="B181" s="728"/>
      <c r="C181" s="721" t="s">
        <v>34</v>
      </c>
      <c r="D181" s="721"/>
      <c r="E181" s="12">
        <f>ECSF!E29</f>
        <v>0</v>
      </c>
    </row>
    <row r="182" spans="2:5" ht="15" customHeight="1">
      <c r="B182" s="728"/>
      <c r="C182" s="721" t="s">
        <v>36</v>
      </c>
      <c r="D182" s="721"/>
      <c r="E182" s="12">
        <f>ECSF!E30</f>
        <v>0</v>
      </c>
    </row>
    <row r="183" spans="2:5" ht="15" customHeight="1">
      <c r="B183" s="728"/>
      <c r="C183" s="721" t="s">
        <v>38</v>
      </c>
      <c r="D183" s="721"/>
      <c r="E183" s="12">
        <f>ECSF!E31</f>
        <v>0</v>
      </c>
    </row>
    <row r="184" spans="2:5" ht="15" customHeight="1">
      <c r="B184" s="728"/>
      <c r="C184" s="721" t="s">
        <v>40</v>
      </c>
      <c r="D184" s="721"/>
      <c r="E184" s="12">
        <f>ECSF!E32</f>
        <v>0</v>
      </c>
    </row>
    <row r="185" spans="2:5" ht="15" customHeight="1">
      <c r="B185" s="728"/>
      <c r="C185" s="721" t="s">
        <v>41</v>
      </c>
      <c r="D185" s="721"/>
      <c r="E185" s="12">
        <f>ECSF!E33</f>
        <v>0</v>
      </c>
    </row>
    <row r="186" spans="2:5" ht="15" customHeight="1">
      <c r="B186" s="728"/>
      <c r="C186" s="721" t="s">
        <v>43</v>
      </c>
      <c r="D186" s="721"/>
      <c r="E186" s="12">
        <f>ECSF!E34</f>
        <v>0</v>
      </c>
    </row>
    <row r="187" spans="2:5" ht="15" customHeight="1">
      <c r="B187" s="728"/>
      <c r="C187" s="723" t="s">
        <v>6</v>
      </c>
      <c r="D187" s="723"/>
      <c r="E187" s="11">
        <f>ECSF!J12</f>
        <v>2525881.5300000003</v>
      </c>
    </row>
    <row r="188" spans="2:5">
      <c r="B188" s="728"/>
      <c r="C188" s="723" t="s">
        <v>8</v>
      </c>
      <c r="D188" s="723"/>
      <c r="E188" s="11">
        <f>ECSF!J14</f>
        <v>0</v>
      </c>
    </row>
    <row r="189" spans="2:5">
      <c r="B189" s="728"/>
      <c r="C189" s="721" t="s">
        <v>10</v>
      </c>
      <c r="D189" s="721"/>
      <c r="E189" s="12">
        <f>ECSF!J16</f>
        <v>0</v>
      </c>
    </row>
    <row r="190" spans="2:5">
      <c r="B190" s="728"/>
      <c r="C190" s="721" t="s">
        <v>12</v>
      </c>
      <c r="D190" s="721"/>
      <c r="E190" s="12">
        <f>ECSF!J17</f>
        <v>0</v>
      </c>
    </row>
    <row r="191" spans="2:5" ht="15" customHeight="1">
      <c r="B191" s="728"/>
      <c r="C191" s="721" t="s">
        <v>14</v>
      </c>
      <c r="D191" s="721"/>
      <c r="E191" s="12">
        <f>ECSF!J18</f>
        <v>0</v>
      </c>
    </row>
    <row r="192" spans="2:5">
      <c r="B192" s="728"/>
      <c r="C192" s="721" t="s">
        <v>16</v>
      </c>
      <c r="D192" s="721"/>
      <c r="E192" s="12">
        <f>ECSF!J19</f>
        <v>0</v>
      </c>
    </row>
    <row r="193" spans="2:5" ht="15" customHeight="1">
      <c r="B193" s="728"/>
      <c r="C193" s="721" t="s">
        <v>18</v>
      </c>
      <c r="D193" s="721"/>
      <c r="E193" s="12">
        <f>ECSF!J20</f>
        <v>0</v>
      </c>
    </row>
    <row r="194" spans="2:5" ht="15" customHeight="1">
      <c r="B194" s="728"/>
      <c r="C194" s="721" t="s">
        <v>20</v>
      </c>
      <c r="D194" s="721"/>
      <c r="E194" s="12">
        <f>ECSF!J21</f>
        <v>0</v>
      </c>
    </row>
    <row r="195" spans="2:5" ht="15" customHeight="1">
      <c r="B195" s="728"/>
      <c r="C195" s="721" t="s">
        <v>22</v>
      </c>
      <c r="D195" s="721"/>
      <c r="E195" s="12">
        <f>ECSF!J22</f>
        <v>0</v>
      </c>
    </row>
    <row r="196" spans="2:5" ht="15" customHeight="1">
      <c r="B196" s="728"/>
      <c r="C196" s="721" t="s">
        <v>23</v>
      </c>
      <c r="D196" s="721"/>
      <c r="E196" s="12">
        <f>ECSF!J23</f>
        <v>0</v>
      </c>
    </row>
    <row r="197" spans="2:5" ht="15" customHeight="1">
      <c r="B197" s="728"/>
      <c r="C197" s="730" t="s">
        <v>27</v>
      </c>
      <c r="D197" s="730"/>
      <c r="E197" s="11">
        <f>ECSF!J25</f>
        <v>2525881.5300000003</v>
      </c>
    </row>
    <row r="198" spans="2:5" ht="15" customHeight="1">
      <c r="B198" s="728"/>
      <c r="C198" s="721" t="s">
        <v>29</v>
      </c>
      <c r="D198" s="721"/>
      <c r="E198" s="12">
        <f>ECSF!J27</f>
        <v>0</v>
      </c>
    </row>
    <row r="199" spans="2:5" ht="15" customHeight="1">
      <c r="B199" s="728"/>
      <c r="C199" s="721" t="s">
        <v>31</v>
      </c>
      <c r="D199" s="721"/>
      <c r="E199" s="12">
        <f>ECSF!J28</f>
        <v>2525881.5300000003</v>
      </c>
    </row>
    <row r="200" spans="2:5" ht="15" customHeight="1">
      <c r="B200" s="728"/>
      <c r="C200" s="721" t="s">
        <v>33</v>
      </c>
      <c r="D200" s="721"/>
      <c r="E200" s="12">
        <f>ECSF!J29</f>
        <v>0</v>
      </c>
    </row>
    <row r="201" spans="2:5">
      <c r="B201" s="728"/>
      <c r="C201" s="721" t="s">
        <v>35</v>
      </c>
      <c r="D201" s="721"/>
      <c r="E201" s="12">
        <f>ECSF!J30</f>
        <v>0</v>
      </c>
    </row>
    <row r="202" spans="2:5" ht="15" customHeight="1">
      <c r="B202" s="728"/>
      <c r="C202" s="721" t="s">
        <v>37</v>
      </c>
      <c r="D202" s="721"/>
      <c r="E202" s="12">
        <f>ECSF!J31</f>
        <v>0</v>
      </c>
    </row>
    <row r="203" spans="2:5">
      <c r="B203" s="728"/>
      <c r="C203" s="721" t="s">
        <v>39</v>
      </c>
      <c r="D203" s="721"/>
      <c r="E203" s="12">
        <f>ECSF!J32</f>
        <v>0</v>
      </c>
    </row>
    <row r="204" spans="2:5" ht="15" customHeight="1">
      <c r="B204" s="728"/>
      <c r="C204" s="723" t="s">
        <v>46</v>
      </c>
      <c r="D204" s="723"/>
      <c r="E204" s="11">
        <f>ECSF!J34</f>
        <v>4548838.99</v>
      </c>
    </row>
    <row r="205" spans="2:5" ht="15" customHeight="1">
      <c r="B205" s="728"/>
      <c r="C205" s="723" t="s">
        <v>48</v>
      </c>
      <c r="D205" s="723"/>
      <c r="E205" s="11">
        <f>ECSF!J36</f>
        <v>0</v>
      </c>
    </row>
    <row r="206" spans="2:5" ht="15" customHeight="1">
      <c r="B206" s="728"/>
      <c r="C206" s="721" t="s">
        <v>49</v>
      </c>
      <c r="D206" s="721"/>
      <c r="E206" s="12">
        <f>ECSF!J38</f>
        <v>0</v>
      </c>
    </row>
    <row r="207" spans="2:5" ht="15" customHeight="1">
      <c r="B207" s="728"/>
      <c r="C207" s="721" t="s">
        <v>50</v>
      </c>
      <c r="D207" s="721"/>
      <c r="E207" s="12">
        <f>ECSF!J39</f>
        <v>0</v>
      </c>
    </row>
    <row r="208" spans="2:5" ht="15" customHeight="1">
      <c r="B208" s="728"/>
      <c r="C208" s="721" t="s">
        <v>51</v>
      </c>
      <c r="D208" s="721"/>
      <c r="E208" s="12">
        <f>ECSF!J40</f>
        <v>0</v>
      </c>
    </row>
    <row r="209" spans="2:5" ht="15" customHeight="1">
      <c r="B209" s="728"/>
      <c r="C209" s="723" t="s">
        <v>52</v>
      </c>
      <c r="D209" s="723"/>
      <c r="E209" s="11">
        <f>ECSF!J42</f>
        <v>4548838.99</v>
      </c>
    </row>
    <row r="210" spans="2:5">
      <c r="B210" s="728"/>
      <c r="C210" s="721" t="s">
        <v>53</v>
      </c>
      <c r="D210" s="721"/>
      <c r="E210" s="12">
        <f>ECSF!J44</f>
        <v>0</v>
      </c>
    </row>
    <row r="211" spans="2:5" ht="15" customHeight="1">
      <c r="B211" s="728"/>
      <c r="C211" s="721" t="s">
        <v>54</v>
      </c>
      <c r="D211" s="721"/>
      <c r="E211" s="12">
        <f>ECSF!J45</f>
        <v>4548838.99</v>
      </c>
    </row>
    <row r="212" spans="2:5">
      <c r="B212" s="728"/>
      <c r="C212" s="721" t="s">
        <v>55</v>
      </c>
      <c r="D212" s="721"/>
      <c r="E212" s="12">
        <f>ECSF!J46</f>
        <v>0</v>
      </c>
    </row>
    <row r="213" spans="2:5" ht="15" customHeight="1">
      <c r="B213" s="728"/>
      <c r="C213" s="721" t="s">
        <v>56</v>
      </c>
      <c r="D213" s="721"/>
      <c r="E213" s="12">
        <f>ECSF!J47</f>
        <v>0</v>
      </c>
    </row>
    <row r="214" spans="2:5">
      <c r="B214" s="728"/>
      <c r="C214" s="721" t="s">
        <v>57</v>
      </c>
      <c r="D214" s="721"/>
      <c r="E214" s="12">
        <f>ECSF!J48</f>
        <v>0</v>
      </c>
    </row>
    <row r="215" spans="2:5">
      <c r="B215" s="728"/>
      <c r="C215" s="723" t="s">
        <v>58</v>
      </c>
      <c r="D215" s="723"/>
      <c r="E215" s="11">
        <f>ECSF!J50</f>
        <v>0</v>
      </c>
    </row>
    <row r="216" spans="2:5">
      <c r="B216" s="728"/>
      <c r="C216" s="721" t="s">
        <v>59</v>
      </c>
      <c r="D216" s="721"/>
      <c r="E216" s="12">
        <f>ECSF!J52</f>
        <v>0</v>
      </c>
    </row>
    <row r="217" spans="2:5" ht="15" thickBot="1">
      <c r="B217" s="729"/>
      <c r="C217" s="721" t="s">
        <v>60</v>
      </c>
      <c r="D217" s="721"/>
      <c r="E217" s="12">
        <f>ECSF!J53</f>
        <v>0</v>
      </c>
    </row>
    <row r="218" spans="2:5">
      <c r="C218" s="724" t="s">
        <v>73</v>
      </c>
      <c r="D218" s="5" t="s">
        <v>63</v>
      </c>
      <c r="E218" s="15" t="str">
        <f>ECSF!C60</f>
        <v>Nombre de quien autoriza</v>
      </c>
    </row>
    <row r="219" spans="2:5">
      <c r="C219" s="720"/>
      <c r="D219" s="5" t="s">
        <v>64</v>
      </c>
      <c r="E219" s="15" t="str">
        <f>ECSF!C61</f>
        <v>Cargo de quien autoriza</v>
      </c>
    </row>
    <row r="220" spans="2:5">
      <c r="C220" s="720" t="s">
        <v>72</v>
      </c>
      <c r="D220" s="5" t="s">
        <v>63</v>
      </c>
      <c r="E220" s="15" t="str">
        <f>ECSF!G60</f>
        <v>Nombre de quien elabora</v>
      </c>
    </row>
    <row r="221" spans="2:5">
      <c r="C221" s="720"/>
      <c r="D221" s="5" t="s">
        <v>64</v>
      </c>
      <c r="E221" s="15" t="str">
        <f>ECSF!G61</f>
        <v>Cargo de quien elabora</v>
      </c>
    </row>
  </sheetData>
  <sheetProtection password="C4FF" sheet="1" objects="1" scenarios="1"/>
  <mergeCells count="234">
    <mergeCell ref="A7:A23"/>
    <mergeCell ref="A24:A25"/>
    <mergeCell ref="A59:A75"/>
    <mergeCell ref="B59:B65"/>
    <mergeCell ref="C59:D59"/>
    <mergeCell ref="C60:D60"/>
    <mergeCell ref="C61:D61"/>
    <mergeCell ref="C62:D62"/>
    <mergeCell ref="C109:D109"/>
    <mergeCell ref="C58:D58"/>
    <mergeCell ref="B7:B13"/>
    <mergeCell ref="B15:B23"/>
    <mergeCell ref="A26:A42"/>
    <mergeCell ref="B26:B33"/>
    <mergeCell ref="B35:B40"/>
    <mergeCell ref="B43:B56"/>
    <mergeCell ref="C75:D75"/>
    <mergeCell ref="C74:D74"/>
    <mergeCell ref="C14:D14"/>
    <mergeCell ref="C17:D17"/>
    <mergeCell ref="C16:D16"/>
    <mergeCell ref="C36:D36"/>
    <mergeCell ref="C30:D30"/>
    <mergeCell ref="C31:D31"/>
    <mergeCell ref="C6:D6"/>
    <mergeCell ref="C102:D102"/>
    <mergeCell ref="C103:D103"/>
    <mergeCell ref="C104:D104"/>
    <mergeCell ref="C105:D105"/>
    <mergeCell ref="C106:D106"/>
    <mergeCell ref="C107:D107"/>
    <mergeCell ref="C217:D217"/>
    <mergeCell ref="B168:B217"/>
    <mergeCell ref="C169:D169"/>
    <mergeCell ref="C171:D171"/>
    <mergeCell ref="C179:D179"/>
    <mergeCell ref="C181:D181"/>
    <mergeCell ref="C210:D210"/>
    <mergeCell ref="C211:D211"/>
    <mergeCell ref="C191:D191"/>
    <mergeCell ref="C193:D193"/>
    <mergeCell ref="C180:D180"/>
    <mergeCell ref="C182:D182"/>
    <mergeCell ref="C183:D183"/>
    <mergeCell ref="C184:D184"/>
    <mergeCell ref="C185:D185"/>
    <mergeCell ref="C186:D186"/>
    <mergeCell ref="C195:D195"/>
    <mergeCell ref="C201:D201"/>
    <mergeCell ref="C187:D187"/>
    <mergeCell ref="C188:D188"/>
    <mergeCell ref="C189:D189"/>
    <mergeCell ref="C190:D190"/>
    <mergeCell ref="C212:D212"/>
    <mergeCell ref="C214:D214"/>
    <mergeCell ref="C196:D196"/>
    <mergeCell ref="C197:D197"/>
    <mergeCell ref="C198:D198"/>
    <mergeCell ref="C199:D199"/>
    <mergeCell ref="C200:D200"/>
    <mergeCell ref="C216:D216"/>
    <mergeCell ref="C202:D202"/>
    <mergeCell ref="C203:D203"/>
    <mergeCell ref="C205:D205"/>
    <mergeCell ref="C207:D207"/>
    <mergeCell ref="C208:D208"/>
    <mergeCell ref="C209:D209"/>
    <mergeCell ref="C213:D213"/>
    <mergeCell ref="C215:D215"/>
    <mergeCell ref="C204:D204"/>
    <mergeCell ref="C206:D206"/>
    <mergeCell ref="C168:D168"/>
    <mergeCell ref="C170:D170"/>
    <mergeCell ref="C172:D172"/>
    <mergeCell ref="C173:D173"/>
    <mergeCell ref="C174:D174"/>
    <mergeCell ref="C192:D192"/>
    <mergeCell ref="C194:D194"/>
    <mergeCell ref="C175:D175"/>
    <mergeCell ref="C176:D176"/>
    <mergeCell ref="C177:D177"/>
    <mergeCell ref="C178:D178"/>
    <mergeCell ref="C165:D165"/>
    <mergeCell ref="A2:D2"/>
    <mergeCell ref="C156:D156"/>
    <mergeCell ref="C157:D157"/>
    <mergeCell ref="C158:D158"/>
    <mergeCell ref="C159:D159"/>
    <mergeCell ref="C154:D154"/>
    <mergeCell ref="C155:D155"/>
    <mergeCell ref="C124:D124"/>
    <mergeCell ref="C125:D125"/>
    <mergeCell ref="C126:D126"/>
    <mergeCell ref="C127:D127"/>
    <mergeCell ref="C128:D128"/>
    <mergeCell ref="C129:D129"/>
    <mergeCell ref="C136:D136"/>
    <mergeCell ref="C137:D137"/>
    <mergeCell ref="C138:D138"/>
    <mergeCell ref="C139:D139"/>
    <mergeCell ref="C140:D140"/>
    <mergeCell ref="A3:D3"/>
    <mergeCell ref="A4:D4"/>
    <mergeCell ref="A5:D5"/>
    <mergeCell ref="A114:D114"/>
    <mergeCell ref="A115:D115"/>
    <mergeCell ref="C146:D146"/>
    <mergeCell ref="C147:D147"/>
    <mergeCell ref="C142:D142"/>
    <mergeCell ref="C143:D143"/>
    <mergeCell ref="C160:D160"/>
    <mergeCell ref="C161:D161"/>
    <mergeCell ref="C162:D162"/>
    <mergeCell ref="C163:D163"/>
    <mergeCell ref="C164:D164"/>
    <mergeCell ref="C166:D166"/>
    <mergeCell ref="C167:D167"/>
    <mergeCell ref="B118:B167"/>
    <mergeCell ref="C153:D153"/>
    <mergeCell ref="C135:D135"/>
    <mergeCell ref="C130:D130"/>
    <mergeCell ref="C131:D131"/>
    <mergeCell ref="C120:D120"/>
    <mergeCell ref="C121:D121"/>
    <mergeCell ref="C122:D122"/>
    <mergeCell ref="C123:D123"/>
    <mergeCell ref="C132:D132"/>
    <mergeCell ref="C133:D133"/>
    <mergeCell ref="C134:D134"/>
    <mergeCell ref="C118:D118"/>
    <mergeCell ref="C119:D119"/>
    <mergeCell ref="C141:D141"/>
    <mergeCell ref="C148:D148"/>
    <mergeCell ref="C149:D149"/>
    <mergeCell ref="C150:D150"/>
    <mergeCell ref="C151:D151"/>
    <mergeCell ref="C152:D152"/>
    <mergeCell ref="C144:D144"/>
    <mergeCell ref="C145:D145"/>
    <mergeCell ref="A117:D117"/>
    <mergeCell ref="B95:B108"/>
    <mergeCell ref="A76:A77"/>
    <mergeCell ref="C76:D76"/>
    <mergeCell ref="C77:D77"/>
    <mergeCell ref="A78:A94"/>
    <mergeCell ref="B78:B85"/>
    <mergeCell ref="C78:D78"/>
    <mergeCell ref="C79:D79"/>
    <mergeCell ref="C80:D80"/>
    <mergeCell ref="B87:B92"/>
    <mergeCell ref="C93:D93"/>
    <mergeCell ref="C94:D94"/>
    <mergeCell ref="C81:D81"/>
    <mergeCell ref="C82:D82"/>
    <mergeCell ref="C83:D83"/>
    <mergeCell ref="C84:D84"/>
    <mergeCell ref="C85:D85"/>
    <mergeCell ref="C86:D86"/>
    <mergeCell ref="C87:D87"/>
    <mergeCell ref="C88:D88"/>
    <mergeCell ref="C110:C111"/>
    <mergeCell ref="A116:D116"/>
    <mergeCell ref="C108:D108"/>
    <mergeCell ref="C7:D7"/>
    <mergeCell ref="C11:D11"/>
    <mergeCell ref="C63:D63"/>
    <mergeCell ref="C55:D55"/>
    <mergeCell ref="C54:D54"/>
    <mergeCell ref="C12:D12"/>
    <mergeCell ref="C13:D13"/>
    <mergeCell ref="C32:D32"/>
    <mergeCell ref="C33:D33"/>
    <mergeCell ref="C26:D26"/>
    <mergeCell ref="C23:D23"/>
    <mergeCell ref="C43:D43"/>
    <mergeCell ref="C18:D18"/>
    <mergeCell ref="C19:D19"/>
    <mergeCell ref="C20:D20"/>
    <mergeCell ref="C21:D21"/>
    <mergeCell ref="C22:D22"/>
    <mergeCell ref="C56:D56"/>
    <mergeCell ref="C57:D57"/>
    <mergeCell ref="C49:D49"/>
    <mergeCell ref="C64:D64"/>
    <mergeCell ref="C65:D65"/>
    <mergeCell ref="C35:D35"/>
    <mergeCell ref="C50:D50"/>
    <mergeCell ref="C24:D24"/>
    <mergeCell ref="C25:D25"/>
    <mergeCell ref="C39:D39"/>
    <mergeCell ref="C40:D40"/>
    <mergeCell ref="C66:D66"/>
    <mergeCell ref="C51:D51"/>
    <mergeCell ref="C52:D52"/>
    <mergeCell ref="C53:D53"/>
    <mergeCell ref="C91:D91"/>
    <mergeCell ref="C92:D92"/>
    <mergeCell ref="C95:D95"/>
    <mergeCell ref="C96:D96"/>
    <mergeCell ref="C97:D97"/>
    <mergeCell ref="C98:D98"/>
    <mergeCell ref="C99:D99"/>
    <mergeCell ref="C100:D100"/>
    <mergeCell ref="B67:B75"/>
    <mergeCell ref="C67:D67"/>
    <mergeCell ref="C73:D73"/>
    <mergeCell ref="C68:D68"/>
    <mergeCell ref="C69:D69"/>
    <mergeCell ref="C70:D70"/>
    <mergeCell ref="C71:D71"/>
    <mergeCell ref="C220:C221"/>
    <mergeCell ref="C8:D8"/>
    <mergeCell ref="C27:D27"/>
    <mergeCell ref="C9:D9"/>
    <mergeCell ref="C28:D28"/>
    <mergeCell ref="C10:D10"/>
    <mergeCell ref="C29:D29"/>
    <mergeCell ref="C41:D41"/>
    <mergeCell ref="C42:D42"/>
    <mergeCell ref="C15:D15"/>
    <mergeCell ref="C112:C113"/>
    <mergeCell ref="C45:D45"/>
    <mergeCell ref="C46:D46"/>
    <mergeCell ref="C47:D47"/>
    <mergeCell ref="C48:D48"/>
    <mergeCell ref="C34:D34"/>
    <mergeCell ref="C44:D44"/>
    <mergeCell ref="C37:D37"/>
    <mergeCell ref="C72:D72"/>
    <mergeCell ref="C218:C219"/>
    <mergeCell ref="C38:D38"/>
    <mergeCell ref="C101:D101"/>
    <mergeCell ref="C89:D89"/>
    <mergeCell ref="C90:D9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showGridLines="0" zoomScale="90" zoomScaleNormal="90" workbookViewId="0">
      <selection activeCell="A3" sqref="A3:H3"/>
    </sheetView>
  </sheetViews>
  <sheetFormatPr baseColWidth="10" defaultColWidth="11.44140625" defaultRowHeight="11.4"/>
  <cols>
    <col min="1" max="1" width="1.109375" style="18" customWidth="1"/>
    <col min="2" max="2" width="11.6640625" style="18" customWidth="1"/>
    <col min="3" max="3" width="54.44140625" style="18" customWidth="1"/>
    <col min="4" max="4" width="19.109375" style="126" customWidth="1"/>
    <col min="5" max="5" width="19.33203125" style="18" customWidth="1"/>
    <col min="6" max="6" width="19" style="18" customWidth="1"/>
    <col min="7" max="7" width="21.33203125" style="18" customWidth="1"/>
    <col min="8" max="8" width="18.6640625" style="18" customWidth="1"/>
    <col min="9" max="9" width="1.109375" style="18" customWidth="1"/>
    <col min="10" max="16384" width="11.44140625" style="18"/>
  </cols>
  <sheetData>
    <row r="1" spans="1:11" s="16" customFormat="1" ht="9" customHeight="1">
      <c r="A1" s="344"/>
      <c r="B1" s="352"/>
      <c r="C1" s="738"/>
      <c r="D1" s="738"/>
      <c r="E1" s="738"/>
      <c r="F1" s="738"/>
      <c r="G1" s="738"/>
      <c r="H1" s="352"/>
      <c r="I1" s="75"/>
      <c r="J1" s="18"/>
      <c r="K1" s="18"/>
    </row>
    <row r="2" spans="1:11" s="16" customFormat="1" ht="14.1" customHeight="1">
      <c r="A2" s="344"/>
      <c r="B2" s="352"/>
      <c r="C2" s="738" t="s">
        <v>494</v>
      </c>
      <c r="D2" s="738"/>
      <c r="E2" s="738"/>
      <c r="F2" s="738"/>
      <c r="G2" s="738"/>
      <c r="H2" s="352"/>
      <c r="I2" s="75"/>
      <c r="J2" s="75"/>
      <c r="K2" s="18"/>
    </row>
    <row r="3" spans="1:11" s="16" customFormat="1" ht="14.1" customHeight="1">
      <c r="A3" s="707" t="s">
        <v>480</v>
      </c>
      <c r="B3" s="707"/>
      <c r="C3" s="707"/>
      <c r="D3" s="707"/>
      <c r="E3" s="707"/>
      <c r="F3" s="707"/>
      <c r="G3" s="707"/>
      <c r="H3" s="707"/>
      <c r="I3" s="75"/>
      <c r="J3" s="75"/>
      <c r="K3" s="18"/>
    </row>
    <row r="4" spans="1:11" s="16" customFormat="1" ht="14.1" customHeight="1">
      <c r="A4" s="344"/>
      <c r="B4" s="352"/>
      <c r="C4" s="738" t="s">
        <v>0</v>
      </c>
      <c r="D4" s="738"/>
      <c r="E4" s="738"/>
      <c r="F4" s="738"/>
      <c r="G4" s="738"/>
      <c r="H4" s="352"/>
      <c r="I4" s="75"/>
      <c r="J4" s="75"/>
      <c r="K4" s="18"/>
    </row>
    <row r="5" spans="1:11" s="16" customFormat="1" ht="20.100000000000001" customHeight="1">
      <c r="A5" s="77"/>
      <c r="B5" s="21"/>
      <c r="C5" s="21" t="s">
        <v>3</v>
      </c>
      <c r="D5" s="708" t="s">
        <v>445</v>
      </c>
      <c r="E5" s="708"/>
      <c r="F5" s="708"/>
      <c r="H5" s="358"/>
      <c r="I5" s="358"/>
    </row>
    <row r="6" spans="1:11" s="16" customFormat="1" ht="6.75" customHeight="1">
      <c r="A6" s="739"/>
      <c r="B6" s="739"/>
      <c r="C6" s="739"/>
      <c r="D6" s="739"/>
      <c r="E6" s="739"/>
      <c r="F6" s="739"/>
      <c r="G6" s="739"/>
      <c r="H6" s="739"/>
      <c r="I6" s="739"/>
    </row>
    <row r="7" spans="1:11" s="16" customFormat="1" ht="3" customHeight="1">
      <c r="A7" s="739"/>
      <c r="B7" s="739"/>
      <c r="C7" s="739"/>
      <c r="D7" s="739"/>
      <c r="E7" s="739"/>
      <c r="F7" s="739"/>
      <c r="G7" s="739"/>
      <c r="H7" s="739"/>
      <c r="I7" s="739"/>
    </row>
    <row r="8" spans="1:11" s="113" customFormat="1" ht="12">
      <c r="A8" s="359"/>
      <c r="B8" s="740" t="s">
        <v>74</v>
      </c>
      <c r="C8" s="740"/>
      <c r="D8" s="360" t="s">
        <v>146</v>
      </c>
      <c r="E8" s="360" t="s">
        <v>147</v>
      </c>
      <c r="F8" s="361" t="s">
        <v>148</v>
      </c>
      <c r="G8" s="361" t="s">
        <v>149</v>
      </c>
      <c r="H8" s="361" t="s">
        <v>150</v>
      </c>
      <c r="I8" s="362"/>
    </row>
    <row r="9" spans="1:11" s="113" customFormat="1" ht="12">
      <c r="A9" s="363"/>
      <c r="B9" s="741"/>
      <c r="C9" s="741"/>
      <c r="D9" s="364">
        <v>1</v>
      </c>
      <c r="E9" s="364">
        <v>2</v>
      </c>
      <c r="F9" s="365">
        <v>3</v>
      </c>
      <c r="G9" s="365" t="s">
        <v>151</v>
      </c>
      <c r="H9" s="365" t="s">
        <v>152</v>
      </c>
      <c r="I9" s="366"/>
    </row>
    <row r="10" spans="1:11" s="16" customFormat="1" ht="3" customHeight="1">
      <c r="A10" s="742"/>
      <c r="B10" s="739"/>
      <c r="C10" s="739"/>
      <c r="D10" s="739"/>
      <c r="E10" s="739"/>
      <c r="F10" s="739"/>
      <c r="G10" s="739"/>
      <c r="H10" s="739"/>
      <c r="I10" s="743"/>
    </row>
    <row r="11" spans="1:11" s="16" customFormat="1" ht="3" customHeight="1">
      <c r="A11" s="744"/>
      <c r="B11" s="745"/>
      <c r="C11" s="745"/>
      <c r="D11" s="745"/>
      <c r="E11" s="745"/>
      <c r="F11" s="745"/>
      <c r="G11" s="745"/>
      <c r="H11" s="745"/>
      <c r="I11" s="746"/>
      <c r="J11" s="18"/>
      <c r="K11" s="18"/>
    </row>
    <row r="12" spans="1:11" s="16" customFormat="1" ht="12">
      <c r="A12" s="85"/>
      <c r="B12" s="747" t="s">
        <v>5</v>
      </c>
      <c r="C12" s="747"/>
      <c r="D12" s="114">
        <f>+D14+D24</f>
        <v>0</v>
      </c>
      <c r="E12" s="114">
        <f>+E14+E24</f>
        <v>0</v>
      </c>
      <c r="F12" s="114">
        <f>+F14+F24</f>
        <v>0</v>
      </c>
      <c r="G12" s="114">
        <f>+D12+E12-F12</f>
        <v>0</v>
      </c>
      <c r="H12" s="114">
        <f>+G12-D12</f>
        <v>0</v>
      </c>
      <c r="I12" s="115"/>
      <c r="J12" s="18"/>
      <c r="K12" s="18"/>
    </row>
    <row r="13" spans="1:11" s="16" customFormat="1" ht="5.0999999999999996" customHeight="1">
      <c r="A13" s="85"/>
      <c r="B13" s="116"/>
      <c r="C13" s="116"/>
      <c r="D13" s="114"/>
      <c r="E13" s="114"/>
      <c r="F13" s="114"/>
      <c r="G13" s="114">
        <f t="shared" ref="G13:G14" si="0">+D13+E13-F13</f>
        <v>0</v>
      </c>
      <c r="H13" s="114"/>
      <c r="I13" s="115"/>
      <c r="J13" s="18"/>
      <c r="K13" s="18"/>
    </row>
    <row r="14" spans="1:11" s="16" customFormat="1" ht="12">
      <c r="A14" s="117"/>
      <c r="B14" s="703" t="s">
        <v>7</v>
      </c>
      <c r="C14" s="703"/>
      <c r="D14" s="118">
        <f>SUM(D16:D22)</f>
        <v>0</v>
      </c>
      <c r="E14" s="118">
        <f>SUM(E16:E22)</f>
        <v>0</v>
      </c>
      <c r="F14" s="118">
        <f>SUM(F16:F22)</f>
        <v>0</v>
      </c>
      <c r="G14" s="114">
        <f t="shared" si="0"/>
        <v>0</v>
      </c>
      <c r="H14" s="118">
        <f>+G14-D14</f>
        <v>0</v>
      </c>
      <c r="I14" s="119"/>
      <c r="J14" s="18"/>
      <c r="K14" s="120"/>
    </row>
    <row r="15" spans="1:11" s="16" customFormat="1" ht="5.0999999999999996" customHeight="1">
      <c r="A15" s="81"/>
      <c r="B15" s="34"/>
      <c r="C15" s="34"/>
      <c r="D15" s="121"/>
      <c r="E15" s="121"/>
      <c r="F15" s="121"/>
      <c r="G15" s="121"/>
      <c r="H15" s="121"/>
      <c r="I15" s="39"/>
      <c r="J15" s="18"/>
      <c r="K15" s="120"/>
    </row>
    <row r="16" spans="1:11" s="16" customFormat="1" ht="19.5" customHeight="1">
      <c r="A16" s="81"/>
      <c r="B16" s="732" t="s">
        <v>9</v>
      </c>
      <c r="C16" s="732"/>
      <c r="D16" s="41">
        <f>+ESF!E16</f>
        <v>0</v>
      </c>
      <c r="E16" s="41">
        <v>0</v>
      </c>
      <c r="F16" s="41">
        <v>0</v>
      </c>
      <c r="G16" s="84">
        <f>+D16+E16-F16</f>
        <v>0</v>
      </c>
      <c r="H16" s="84">
        <f>+G16-D16</f>
        <v>0</v>
      </c>
      <c r="I16" s="39"/>
      <c r="J16" s="18"/>
      <c r="K16" s="120" t="str">
        <f>IF(G16=ESF!D16," ","Error")</f>
        <v xml:space="preserve"> </v>
      </c>
    </row>
    <row r="17" spans="1:14" s="16" customFormat="1" ht="19.5" customHeight="1">
      <c r="A17" s="81"/>
      <c r="B17" s="732" t="s">
        <v>11</v>
      </c>
      <c r="C17" s="732"/>
      <c r="D17" s="41">
        <f>+ESF!E17</f>
        <v>0</v>
      </c>
      <c r="E17" s="41">
        <v>0</v>
      </c>
      <c r="F17" s="41">
        <v>0</v>
      </c>
      <c r="G17" s="84">
        <f t="shared" ref="G17:G22" si="1">+D17+E17-F17</f>
        <v>0</v>
      </c>
      <c r="H17" s="84">
        <f t="shared" ref="H17:H21" si="2">+G17-D17</f>
        <v>0</v>
      </c>
      <c r="I17" s="39"/>
      <c r="J17" s="18"/>
      <c r="K17" s="120" t="str">
        <f>IF(G17=ESF!D17," ","Error")</f>
        <v xml:space="preserve"> </v>
      </c>
    </row>
    <row r="18" spans="1:14" s="16" customFormat="1" ht="19.5" customHeight="1">
      <c r="A18" s="81"/>
      <c r="B18" s="732" t="s">
        <v>13</v>
      </c>
      <c r="C18" s="732"/>
      <c r="D18" s="41">
        <f>+ESF!E18</f>
        <v>0</v>
      </c>
      <c r="E18" s="41">
        <v>0</v>
      </c>
      <c r="F18" s="41">
        <v>0</v>
      </c>
      <c r="G18" s="84">
        <f t="shared" si="1"/>
        <v>0</v>
      </c>
      <c r="H18" s="84">
        <f t="shared" si="2"/>
        <v>0</v>
      </c>
      <c r="I18" s="39"/>
      <c r="J18" s="18"/>
      <c r="K18" s="120" t="str">
        <f>IF(G18=ESF!D18," ","Error")</f>
        <v xml:space="preserve"> </v>
      </c>
    </row>
    <row r="19" spans="1:14" s="16" customFormat="1" ht="19.5" customHeight="1">
      <c r="A19" s="81"/>
      <c r="B19" s="732" t="s">
        <v>15</v>
      </c>
      <c r="C19" s="732"/>
      <c r="D19" s="41">
        <f>+ESF!E19</f>
        <v>0</v>
      </c>
      <c r="E19" s="41">
        <v>0</v>
      </c>
      <c r="F19" s="41">
        <v>0</v>
      </c>
      <c r="G19" s="84">
        <f t="shared" si="1"/>
        <v>0</v>
      </c>
      <c r="H19" s="84">
        <f t="shared" si="2"/>
        <v>0</v>
      </c>
      <c r="I19" s="39"/>
      <c r="J19" s="18"/>
      <c r="K19" s="120" t="str">
        <f>IF(G19=ESF!D19," ","Error")</f>
        <v xml:space="preserve"> </v>
      </c>
      <c r="N19" s="16" t="s">
        <v>134</v>
      </c>
    </row>
    <row r="20" spans="1:14" s="16" customFormat="1" ht="19.5" customHeight="1">
      <c r="A20" s="81"/>
      <c r="B20" s="732" t="s">
        <v>17</v>
      </c>
      <c r="C20" s="732"/>
      <c r="D20" s="41">
        <f>+ESF!E20</f>
        <v>0</v>
      </c>
      <c r="E20" s="41">
        <v>0</v>
      </c>
      <c r="F20" s="41">
        <v>0</v>
      </c>
      <c r="G20" s="84">
        <f t="shared" si="1"/>
        <v>0</v>
      </c>
      <c r="H20" s="84">
        <f t="shared" si="2"/>
        <v>0</v>
      </c>
      <c r="I20" s="39"/>
      <c r="J20" s="18"/>
      <c r="K20" s="120" t="str">
        <f>IF(G20=ESF!D20," ","Error")</f>
        <v xml:space="preserve"> </v>
      </c>
    </row>
    <row r="21" spans="1:14" s="16" customFormat="1" ht="19.5" customHeight="1">
      <c r="A21" s="81"/>
      <c r="B21" s="732" t="s">
        <v>19</v>
      </c>
      <c r="C21" s="732"/>
      <c r="D21" s="41">
        <f>+ESF!E21</f>
        <v>0</v>
      </c>
      <c r="E21" s="41">
        <v>0</v>
      </c>
      <c r="F21" s="41">
        <v>0</v>
      </c>
      <c r="G21" s="84">
        <f t="shared" si="1"/>
        <v>0</v>
      </c>
      <c r="H21" s="84">
        <f t="shared" si="2"/>
        <v>0</v>
      </c>
      <c r="I21" s="39"/>
      <c r="J21" s="18"/>
      <c r="K21" s="120" t="str">
        <f>IF(G21=ESF!D21," ","Error")</f>
        <v xml:space="preserve"> </v>
      </c>
      <c r="L21" s="16" t="s">
        <v>134</v>
      </c>
    </row>
    <row r="22" spans="1:14" ht="19.5" customHeight="1">
      <c r="A22" s="81"/>
      <c r="B22" s="732" t="s">
        <v>21</v>
      </c>
      <c r="C22" s="732"/>
      <c r="D22" s="41">
        <f>+ESF!E22</f>
        <v>0</v>
      </c>
      <c r="E22" s="41">
        <v>0</v>
      </c>
      <c r="F22" s="41">
        <v>0</v>
      </c>
      <c r="G22" s="84">
        <f t="shared" si="1"/>
        <v>0</v>
      </c>
      <c r="H22" s="84">
        <f>+G22-D22</f>
        <v>0</v>
      </c>
      <c r="I22" s="39"/>
      <c r="K22" s="120" t="str">
        <f>IF(G22=ESF!D22," ","Error")</f>
        <v xml:space="preserve"> </v>
      </c>
    </row>
    <row r="23" spans="1:14">
      <c r="A23" s="81"/>
      <c r="B23" s="122"/>
      <c r="C23" s="122"/>
      <c r="D23" s="123"/>
      <c r="E23" s="123"/>
      <c r="F23" s="123"/>
      <c r="G23" s="123"/>
      <c r="H23" s="123"/>
      <c r="I23" s="39"/>
      <c r="K23" s="120"/>
    </row>
    <row r="24" spans="1:14" ht="12">
      <c r="A24" s="117"/>
      <c r="B24" s="703" t="s">
        <v>26</v>
      </c>
      <c r="C24" s="703"/>
      <c r="D24" s="118">
        <f>SUM(D26:D34)</f>
        <v>0</v>
      </c>
      <c r="E24" s="118">
        <f>SUM(E26:E34)</f>
        <v>0</v>
      </c>
      <c r="F24" s="118">
        <f>SUM(F26:F34)</f>
        <v>0</v>
      </c>
      <c r="G24" s="118">
        <f>+D24+E24-F24</f>
        <v>0</v>
      </c>
      <c r="H24" s="118">
        <f>+G24-D24</f>
        <v>0</v>
      </c>
      <c r="I24" s="119"/>
      <c r="K24" s="120"/>
    </row>
    <row r="25" spans="1:14" ht="5.0999999999999996" customHeight="1">
      <c r="A25" s="81"/>
      <c r="B25" s="34"/>
      <c r="C25" s="122"/>
      <c r="D25" s="121"/>
      <c r="E25" s="121"/>
      <c r="F25" s="121"/>
      <c r="G25" s="121"/>
      <c r="H25" s="121"/>
      <c r="I25" s="39"/>
      <c r="K25" s="120"/>
    </row>
    <row r="26" spans="1:14" ht="19.5" customHeight="1">
      <c r="A26" s="81"/>
      <c r="B26" s="732" t="s">
        <v>28</v>
      </c>
      <c r="C26" s="732"/>
      <c r="D26" s="41">
        <f>+ESF!E29</f>
        <v>0</v>
      </c>
      <c r="E26" s="41">
        <v>0</v>
      </c>
      <c r="F26" s="41">
        <v>0</v>
      </c>
      <c r="G26" s="84">
        <f>+D26+E26-F26</f>
        <v>0</v>
      </c>
      <c r="H26" s="84">
        <f>+G26-D26</f>
        <v>0</v>
      </c>
      <c r="I26" s="39"/>
      <c r="K26" s="120"/>
    </row>
    <row r="27" spans="1:14" ht="19.5" customHeight="1">
      <c r="A27" s="81"/>
      <c r="B27" s="732" t="s">
        <v>30</v>
      </c>
      <c r="C27" s="732"/>
      <c r="D27" s="41">
        <f>+ESF!E30</f>
        <v>0</v>
      </c>
      <c r="E27" s="41">
        <v>0</v>
      </c>
      <c r="F27" s="41">
        <v>0</v>
      </c>
      <c r="G27" s="84">
        <f t="shared" ref="G27:G34" si="3">+D27+E27-F27</f>
        <v>0</v>
      </c>
      <c r="H27" s="84">
        <f t="shared" ref="H27:H34" si="4">+G27-D27</f>
        <v>0</v>
      </c>
      <c r="I27" s="39"/>
      <c r="K27" s="120"/>
    </row>
    <row r="28" spans="1:14" ht="19.5" customHeight="1">
      <c r="A28" s="81"/>
      <c r="B28" s="732" t="s">
        <v>32</v>
      </c>
      <c r="C28" s="732"/>
      <c r="D28" s="41">
        <f>+ESF!E31</f>
        <v>0</v>
      </c>
      <c r="E28" s="41">
        <v>0</v>
      </c>
      <c r="F28" s="41">
        <v>0</v>
      </c>
      <c r="G28" s="84">
        <f t="shared" si="3"/>
        <v>0</v>
      </c>
      <c r="H28" s="84">
        <f t="shared" si="4"/>
        <v>0</v>
      </c>
      <c r="I28" s="39"/>
      <c r="K28" s="120"/>
    </row>
    <row r="29" spans="1:14" ht="19.5" customHeight="1">
      <c r="A29" s="81"/>
      <c r="B29" s="732" t="s">
        <v>153</v>
      </c>
      <c r="C29" s="732"/>
      <c r="D29" s="41">
        <f>+ESF!E32</f>
        <v>0</v>
      </c>
      <c r="E29" s="41">
        <v>0</v>
      </c>
      <c r="F29" s="41">
        <v>0</v>
      </c>
      <c r="G29" s="84">
        <f t="shared" si="3"/>
        <v>0</v>
      </c>
      <c r="H29" s="84">
        <f t="shared" si="4"/>
        <v>0</v>
      </c>
      <c r="I29" s="39"/>
      <c r="K29" s="120"/>
    </row>
    <row r="30" spans="1:14" ht="19.5" customHeight="1">
      <c r="A30" s="81"/>
      <c r="B30" s="732" t="s">
        <v>36</v>
      </c>
      <c r="C30" s="732"/>
      <c r="D30" s="41">
        <f>+ESF!E33</f>
        <v>0</v>
      </c>
      <c r="E30" s="41">
        <v>0</v>
      </c>
      <c r="F30" s="41">
        <v>0</v>
      </c>
      <c r="G30" s="84">
        <f t="shared" si="3"/>
        <v>0</v>
      </c>
      <c r="H30" s="84">
        <f t="shared" si="4"/>
        <v>0</v>
      </c>
      <c r="I30" s="39"/>
      <c r="K30" s="120"/>
    </row>
    <row r="31" spans="1:14" ht="19.5" customHeight="1">
      <c r="A31" s="81"/>
      <c r="B31" s="732" t="s">
        <v>38</v>
      </c>
      <c r="C31" s="732"/>
      <c r="D31" s="41">
        <f>+ESF!E34</f>
        <v>0</v>
      </c>
      <c r="E31" s="41">
        <v>0</v>
      </c>
      <c r="F31" s="41">
        <v>0</v>
      </c>
      <c r="G31" s="84">
        <f t="shared" si="3"/>
        <v>0</v>
      </c>
      <c r="H31" s="84">
        <f t="shared" si="4"/>
        <v>0</v>
      </c>
      <c r="I31" s="39"/>
      <c r="K31" s="120"/>
    </row>
    <row r="32" spans="1:14" ht="19.5" customHeight="1">
      <c r="A32" s="81"/>
      <c r="B32" s="732" t="s">
        <v>40</v>
      </c>
      <c r="C32" s="732"/>
      <c r="D32" s="41">
        <f>+ESF!E35</f>
        <v>0</v>
      </c>
      <c r="E32" s="41">
        <v>0</v>
      </c>
      <c r="F32" s="41">
        <v>0</v>
      </c>
      <c r="G32" s="84">
        <f t="shared" si="3"/>
        <v>0</v>
      </c>
      <c r="H32" s="84">
        <f t="shared" si="4"/>
        <v>0</v>
      </c>
      <c r="I32" s="39"/>
      <c r="K32" s="120"/>
    </row>
    <row r="33" spans="1:17" ht="19.5" customHeight="1">
      <c r="A33" s="81"/>
      <c r="B33" s="732" t="s">
        <v>41</v>
      </c>
      <c r="C33" s="732"/>
      <c r="D33" s="41">
        <f>+ESF!E36</f>
        <v>0</v>
      </c>
      <c r="E33" s="41">
        <v>0</v>
      </c>
      <c r="F33" s="41">
        <v>0</v>
      </c>
      <c r="G33" s="84">
        <f t="shared" si="3"/>
        <v>0</v>
      </c>
      <c r="H33" s="84">
        <f t="shared" si="4"/>
        <v>0</v>
      </c>
      <c r="I33" s="39"/>
      <c r="K33" s="120"/>
    </row>
    <row r="34" spans="1:17" ht="19.5" customHeight="1">
      <c r="A34" s="81"/>
      <c r="B34" s="732" t="s">
        <v>43</v>
      </c>
      <c r="C34" s="732"/>
      <c r="D34" s="41">
        <f>+ESF!E37</f>
        <v>0</v>
      </c>
      <c r="E34" s="41">
        <v>0</v>
      </c>
      <c r="F34" s="41">
        <v>0</v>
      </c>
      <c r="G34" s="84">
        <f t="shared" si="3"/>
        <v>0</v>
      </c>
      <c r="H34" s="84">
        <f t="shared" si="4"/>
        <v>0</v>
      </c>
      <c r="I34" s="39"/>
      <c r="K34" s="120" t="str">
        <f>IF(G34=ESF!D37," ","error")</f>
        <v xml:space="preserve"> </v>
      </c>
    </row>
    <row r="35" spans="1:17">
      <c r="A35" s="81"/>
      <c r="B35" s="122"/>
      <c r="C35" s="122"/>
      <c r="D35" s="123"/>
      <c r="E35" s="121"/>
      <c r="F35" s="121"/>
      <c r="G35" s="121"/>
      <c r="H35" s="121"/>
      <c r="I35" s="39"/>
      <c r="K35" s="120"/>
    </row>
    <row r="36" spans="1:17" ht="6" customHeight="1">
      <c r="A36" s="733"/>
      <c r="B36" s="734"/>
      <c r="C36" s="734"/>
      <c r="D36" s="734"/>
      <c r="E36" s="734"/>
      <c r="F36" s="734"/>
      <c r="G36" s="734"/>
      <c r="H36" s="734"/>
      <c r="I36" s="735"/>
    </row>
    <row r="37" spans="1:17" ht="6" customHeight="1">
      <c r="A37" s="36"/>
      <c r="B37" s="124"/>
      <c r="C37" s="125"/>
      <c r="E37" s="36"/>
      <c r="F37" s="36"/>
      <c r="G37" s="36"/>
      <c r="H37" s="36"/>
      <c r="I37" s="36"/>
    </row>
    <row r="38" spans="1:17" ht="15" customHeight="1">
      <c r="A38" s="16"/>
      <c r="B38" s="702" t="s">
        <v>76</v>
      </c>
      <c r="C38" s="702"/>
      <c r="D38" s="702"/>
      <c r="E38" s="702"/>
      <c r="F38" s="702"/>
      <c r="G38" s="702"/>
      <c r="H38" s="702"/>
      <c r="I38" s="43"/>
      <c r="J38" s="43"/>
      <c r="K38" s="16"/>
      <c r="L38" s="16"/>
      <c r="M38" s="16"/>
      <c r="N38" s="16"/>
      <c r="O38" s="16"/>
      <c r="P38" s="16"/>
      <c r="Q38" s="16"/>
    </row>
    <row r="39" spans="1:17" ht="9.75" customHeight="1">
      <c r="A39" s="16"/>
      <c r="B39" s="43"/>
      <c r="C39" s="64"/>
      <c r="D39" s="65"/>
      <c r="E39" s="65"/>
      <c r="F39" s="16"/>
      <c r="G39" s="66"/>
      <c r="H39" s="64"/>
      <c r="I39" s="65"/>
      <c r="J39" s="65"/>
      <c r="K39" s="16"/>
      <c r="L39" s="16"/>
      <c r="M39" s="16"/>
      <c r="N39" s="16"/>
      <c r="O39" s="16"/>
      <c r="P39" s="16"/>
      <c r="Q39" s="16"/>
    </row>
    <row r="40" spans="1:17" ht="50.1" customHeight="1">
      <c r="A40" s="16"/>
      <c r="B40" s="736"/>
      <c r="C40" s="736"/>
      <c r="D40" s="65"/>
      <c r="E40" s="332"/>
      <c r="F40" s="332"/>
      <c r="G40" s="127"/>
      <c r="H40" s="127"/>
      <c r="I40" s="65"/>
      <c r="J40" s="65"/>
      <c r="K40" s="16"/>
      <c r="L40" s="16"/>
      <c r="M40" s="16"/>
      <c r="N40" s="16"/>
      <c r="O40" s="16"/>
      <c r="P40" s="16"/>
      <c r="Q40" s="16"/>
    </row>
    <row r="41" spans="1:17" ht="14.1" customHeight="1">
      <c r="A41" s="16"/>
      <c r="B41" s="700" t="s">
        <v>77</v>
      </c>
      <c r="C41" s="700"/>
      <c r="D41" s="23"/>
      <c r="E41" s="716" t="s">
        <v>80</v>
      </c>
      <c r="F41" s="716"/>
      <c r="G41" s="737"/>
      <c r="H41" s="737"/>
      <c r="I41" s="69"/>
      <c r="J41" s="16"/>
      <c r="P41" s="16"/>
      <c r="Q41" s="16"/>
    </row>
    <row r="42" spans="1:17" ht="14.1" customHeight="1">
      <c r="A42" s="16"/>
      <c r="B42" s="696" t="s">
        <v>78</v>
      </c>
      <c r="C42" s="696"/>
      <c r="D42" s="83"/>
      <c r="E42" s="717" t="s">
        <v>79</v>
      </c>
      <c r="F42" s="717"/>
      <c r="G42" s="717"/>
      <c r="H42" s="717"/>
      <c r="I42" s="69"/>
      <c r="J42" s="16"/>
      <c r="P42" s="16"/>
      <c r="Q42" s="16"/>
    </row>
    <row r="43" spans="1:17">
      <c r="B43" s="16"/>
      <c r="C43" s="16"/>
      <c r="D43" s="26"/>
      <c r="E43" s="16"/>
      <c r="F43" s="16"/>
      <c r="G43" s="16"/>
    </row>
    <row r="44" spans="1:17">
      <c r="B44" s="16"/>
      <c r="C44" s="16"/>
      <c r="D44" s="26"/>
      <c r="E44" s="16"/>
      <c r="F44" s="16"/>
      <c r="G44" s="16"/>
    </row>
  </sheetData>
  <sheetProtection formatCells="0" selectLockedCells="1"/>
  <mergeCells count="38">
    <mergeCell ref="A3:H3"/>
    <mergeCell ref="C1:G1"/>
    <mergeCell ref="C2:G2"/>
    <mergeCell ref="D5:F5"/>
    <mergeCell ref="B18:C18"/>
    <mergeCell ref="C4:G4"/>
    <mergeCell ref="A6:I6"/>
    <mergeCell ref="A7:I7"/>
    <mergeCell ref="B8:C9"/>
    <mergeCell ref="A10:I10"/>
    <mergeCell ref="A11:I11"/>
    <mergeCell ref="B12:C12"/>
    <mergeCell ref="B14:C14"/>
    <mergeCell ref="B16:C16"/>
    <mergeCell ref="B17:C17"/>
    <mergeCell ref="B32:C32"/>
    <mergeCell ref="B19:C19"/>
    <mergeCell ref="B20:C20"/>
    <mergeCell ref="B21:C21"/>
    <mergeCell ref="B22:C22"/>
    <mergeCell ref="B24:C24"/>
    <mergeCell ref="B26:C26"/>
    <mergeCell ref="B27:C27"/>
    <mergeCell ref="B28:C28"/>
    <mergeCell ref="B29:C29"/>
    <mergeCell ref="B30:C30"/>
    <mergeCell ref="B31:C31"/>
    <mergeCell ref="B41:C41"/>
    <mergeCell ref="B42:C42"/>
    <mergeCell ref="B33:C33"/>
    <mergeCell ref="B34:C34"/>
    <mergeCell ref="A36:I36"/>
    <mergeCell ref="B38:H38"/>
    <mergeCell ref="B40:C40"/>
    <mergeCell ref="E41:F41"/>
    <mergeCell ref="G41:H41"/>
    <mergeCell ref="E42:F42"/>
    <mergeCell ref="G42:H42"/>
  </mergeCells>
  <printOptions verticalCentered="1"/>
  <pageMargins left="0.35" right="0" top="0.39" bottom="0.59055118110236227" header="0" footer="0"/>
  <pageSetup scale="80" orientation="landscape" r:id="rId1"/>
  <ignoredErrors>
    <ignoredError sqref="D16:D34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showGridLines="0" zoomScaleNormal="100" workbookViewId="0">
      <selection activeCell="A3" sqref="A3:J3"/>
    </sheetView>
  </sheetViews>
  <sheetFormatPr baseColWidth="10" defaultColWidth="11.44140625" defaultRowHeight="11.4"/>
  <cols>
    <col min="1" max="1" width="4.88671875" style="128" customWidth="1"/>
    <col min="2" max="2" width="14.5546875" style="128" customWidth="1"/>
    <col min="3" max="3" width="18.88671875" style="128" customWidth="1"/>
    <col min="4" max="4" width="21.88671875" style="128" customWidth="1"/>
    <col min="5" max="5" width="3.44140625" style="128" customWidth="1"/>
    <col min="6" max="6" width="22.33203125" style="128" customWidth="1"/>
    <col min="7" max="7" width="29.6640625" style="128" customWidth="1"/>
    <col min="8" max="8" width="20.6640625" style="128" customWidth="1"/>
    <col min="9" max="9" width="20.88671875" style="128" customWidth="1"/>
    <col min="10" max="10" width="3.6640625" style="128" customWidth="1"/>
    <col min="11" max="16384" width="11.44140625" style="130"/>
  </cols>
  <sheetData>
    <row r="1" spans="1:10" ht="7.5" customHeight="1">
      <c r="A1" s="367"/>
      <c r="B1" s="368"/>
      <c r="C1" s="755"/>
      <c r="D1" s="755"/>
      <c r="E1" s="755"/>
      <c r="F1" s="755"/>
      <c r="G1" s="755"/>
      <c r="H1" s="755"/>
      <c r="I1" s="368"/>
      <c r="J1" s="368"/>
    </row>
    <row r="2" spans="1:10" ht="14.1" customHeight="1">
      <c r="A2" s="367"/>
      <c r="B2" s="368"/>
      <c r="C2" s="755" t="s">
        <v>495</v>
      </c>
      <c r="D2" s="755"/>
      <c r="E2" s="755"/>
      <c r="F2" s="755"/>
      <c r="G2" s="755"/>
      <c r="H2" s="755"/>
      <c r="I2" s="368"/>
      <c r="J2" s="368"/>
    </row>
    <row r="3" spans="1:10" ht="14.1" customHeight="1">
      <c r="A3" s="707" t="s">
        <v>480</v>
      </c>
      <c r="B3" s="707"/>
      <c r="C3" s="707"/>
      <c r="D3" s="707"/>
      <c r="E3" s="707"/>
      <c r="F3" s="707"/>
      <c r="G3" s="707"/>
      <c r="H3" s="707"/>
      <c r="I3" s="707"/>
      <c r="J3" s="707"/>
    </row>
    <row r="4" spans="1:10" ht="14.1" customHeight="1">
      <c r="A4" s="367"/>
      <c r="B4" s="368"/>
      <c r="C4" s="755" t="s">
        <v>0</v>
      </c>
      <c r="D4" s="755"/>
      <c r="E4" s="755"/>
      <c r="F4" s="755"/>
      <c r="G4" s="755"/>
      <c r="H4" s="755"/>
      <c r="I4" s="368"/>
      <c r="J4" s="368"/>
    </row>
    <row r="5" spans="1:10" ht="6" customHeight="1">
      <c r="A5" s="369"/>
      <c r="B5" s="756"/>
      <c r="C5" s="756"/>
      <c r="D5" s="757"/>
      <c r="E5" s="757"/>
      <c r="F5" s="757"/>
      <c r="G5" s="757"/>
      <c r="H5" s="757"/>
      <c r="I5" s="757"/>
      <c r="J5" s="370"/>
    </row>
    <row r="6" spans="1:10" ht="20.100000000000001" customHeight="1">
      <c r="A6" s="132"/>
      <c r="B6" s="133"/>
      <c r="C6" s="358"/>
      <c r="D6" s="21" t="s">
        <v>3</v>
      </c>
      <c r="E6" s="708" t="s">
        <v>445</v>
      </c>
      <c r="F6" s="708"/>
      <c r="G6" s="708"/>
      <c r="H6" s="358"/>
      <c r="I6" s="358"/>
      <c r="J6" s="358"/>
    </row>
    <row r="7" spans="1:10" ht="5.0999999999999996" customHeight="1">
      <c r="A7" s="134"/>
      <c r="B7" s="758"/>
      <c r="C7" s="758"/>
      <c r="D7" s="758"/>
      <c r="E7" s="758"/>
      <c r="F7" s="758"/>
      <c r="G7" s="758"/>
      <c r="H7" s="758"/>
      <c r="I7" s="758"/>
      <c r="J7" s="758"/>
    </row>
    <row r="8" spans="1:10" ht="3" customHeight="1">
      <c r="A8" s="134"/>
      <c r="B8" s="758"/>
      <c r="C8" s="758"/>
      <c r="D8" s="758"/>
      <c r="E8" s="758"/>
      <c r="F8" s="758"/>
      <c r="G8" s="758"/>
      <c r="H8" s="758"/>
      <c r="I8" s="758"/>
      <c r="J8" s="758"/>
    </row>
    <row r="9" spans="1:10" ht="30" customHeight="1">
      <c r="A9" s="371"/>
      <c r="B9" s="759" t="s">
        <v>154</v>
      </c>
      <c r="C9" s="759"/>
      <c r="D9" s="759"/>
      <c r="E9" s="372"/>
      <c r="F9" s="373" t="s">
        <v>155</v>
      </c>
      <c r="G9" s="373" t="s">
        <v>156</v>
      </c>
      <c r="H9" s="372" t="s">
        <v>157</v>
      </c>
      <c r="I9" s="372" t="s">
        <v>158</v>
      </c>
      <c r="J9" s="374"/>
    </row>
    <row r="10" spans="1:10" ht="3" customHeight="1">
      <c r="A10" s="135"/>
      <c r="B10" s="758"/>
      <c r="C10" s="758"/>
      <c r="D10" s="758"/>
      <c r="E10" s="758"/>
      <c r="F10" s="758"/>
      <c r="G10" s="758"/>
      <c r="H10" s="758"/>
      <c r="I10" s="758"/>
      <c r="J10" s="760"/>
    </row>
    <row r="11" spans="1:10" ht="9.9" customHeight="1">
      <c r="A11" s="136"/>
      <c r="B11" s="753"/>
      <c r="C11" s="753"/>
      <c r="D11" s="753"/>
      <c r="E11" s="753"/>
      <c r="F11" s="753"/>
      <c r="G11" s="753"/>
      <c r="H11" s="753"/>
      <c r="I11" s="753"/>
      <c r="J11" s="754"/>
    </row>
    <row r="12" spans="1:10" ht="12">
      <c r="A12" s="136"/>
      <c r="B12" s="751" t="s">
        <v>159</v>
      </c>
      <c r="C12" s="751"/>
      <c r="D12" s="751"/>
      <c r="E12" s="137"/>
      <c r="F12" s="137"/>
      <c r="G12" s="137"/>
      <c r="H12" s="137"/>
      <c r="I12" s="137"/>
      <c r="J12" s="138"/>
    </row>
    <row r="13" spans="1:10" ht="12">
      <c r="A13" s="139"/>
      <c r="B13" s="749" t="s">
        <v>160</v>
      </c>
      <c r="C13" s="749"/>
      <c r="D13" s="749"/>
      <c r="E13" s="140"/>
      <c r="F13" s="140"/>
      <c r="G13" s="140"/>
      <c r="H13" s="140"/>
      <c r="I13" s="140"/>
      <c r="J13" s="141"/>
    </row>
    <row r="14" spans="1:10" ht="12">
      <c r="A14" s="139"/>
      <c r="B14" s="751" t="s">
        <v>161</v>
      </c>
      <c r="C14" s="751"/>
      <c r="D14" s="751"/>
      <c r="E14" s="140"/>
      <c r="F14" s="142"/>
      <c r="G14" s="142"/>
      <c r="H14" s="99">
        <f>SUM(H15:H17)</f>
        <v>0</v>
      </c>
      <c r="I14" s="99">
        <f>SUM(I15:I17)</f>
        <v>0</v>
      </c>
      <c r="J14" s="143"/>
    </row>
    <row r="15" spans="1:10" ht="12">
      <c r="A15" s="144"/>
      <c r="B15" s="145"/>
      <c r="C15" s="750" t="s">
        <v>162</v>
      </c>
      <c r="D15" s="750"/>
      <c r="E15" s="140"/>
      <c r="F15" s="146"/>
      <c r="G15" s="146"/>
      <c r="H15" s="147">
        <v>0</v>
      </c>
      <c r="I15" s="147">
        <v>0</v>
      </c>
      <c r="J15" s="148"/>
    </row>
    <row r="16" spans="1:10" ht="12">
      <c r="A16" s="144"/>
      <c r="B16" s="145"/>
      <c r="C16" s="750" t="s">
        <v>163</v>
      </c>
      <c r="D16" s="750"/>
      <c r="E16" s="140"/>
      <c r="F16" s="146"/>
      <c r="G16" s="146"/>
      <c r="H16" s="147">
        <v>0</v>
      </c>
      <c r="I16" s="147">
        <v>0</v>
      </c>
      <c r="J16" s="148"/>
    </row>
    <row r="17" spans="1:10" ht="12">
      <c r="A17" s="144"/>
      <c r="B17" s="145"/>
      <c r="C17" s="750" t="s">
        <v>164</v>
      </c>
      <c r="D17" s="750"/>
      <c r="E17" s="140"/>
      <c r="F17" s="146"/>
      <c r="G17" s="146"/>
      <c r="H17" s="147">
        <v>0</v>
      </c>
      <c r="I17" s="147">
        <v>0</v>
      </c>
      <c r="J17" s="148"/>
    </row>
    <row r="18" spans="1:10" ht="9.9" customHeight="1">
      <c r="A18" s="144"/>
      <c r="B18" s="145"/>
      <c r="C18" s="145"/>
      <c r="D18" s="149"/>
      <c r="E18" s="140"/>
      <c r="F18" s="150"/>
      <c r="G18" s="150"/>
      <c r="H18" s="151"/>
      <c r="I18" s="151"/>
      <c r="J18" s="148"/>
    </row>
    <row r="19" spans="1:10" ht="12">
      <c r="A19" s="139"/>
      <c r="B19" s="751" t="s">
        <v>165</v>
      </c>
      <c r="C19" s="751"/>
      <c r="D19" s="751"/>
      <c r="E19" s="140"/>
      <c r="F19" s="142"/>
      <c r="G19" s="142"/>
      <c r="H19" s="99">
        <f>SUM(H20:H23)</f>
        <v>0</v>
      </c>
      <c r="I19" s="99">
        <f>SUM(I20:I23)</f>
        <v>0</v>
      </c>
      <c r="J19" s="143"/>
    </row>
    <row r="20" spans="1:10" ht="12">
      <c r="A20" s="144"/>
      <c r="B20" s="145"/>
      <c r="C20" s="750" t="s">
        <v>166</v>
      </c>
      <c r="D20" s="750"/>
      <c r="E20" s="140"/>
      <c r="F20" s="146"/>
      <c r="G20" s="146"/>
      <c r="H20" s="147">
        <v>0</v>
      </c>
      <c r="I20" s="147">
        <v>0</v>
      </c>
      <c r="J20" s="148"/>
    </row>
    <row r="21" spans="1:10" ht="12">
      <c r="A21" s="144"/>
      <c r="B21" s="145"/>
      <c r="C21" s="750" t="s">
        <v>167</v>
      </c>
      <c r="D21" s="750"/>
      <c r="E21" s="140"/>
      <c r="F21" s="146"/>
      <c r="G21" s="146"/>
      <c r="H21" s="147">
        <v>0</v>
      </c>
      <c r="I21" s="147">
        <v>0</v>
      </c>
      <c r="J21" s="148"/>
    </row>
    <row r="22" spans="1:10" ht="12">
      <c r="A22" s="144"/>
      <c r="B22" s="145"/>
      <c r="C22" s="750" t="s">
        <v>163</v>
      </c>
      <c r="D22" s="750"/>
      <c r="E22" s="140"/>
      <c r="F22" s="146"/>
      <c r="G22" s="146"/>
      <c r="H22" s="147">
        <v>0</v>
      </c>
      <c r="I22" s="147">
        <v>0</v>
      </c>
      <c r="J22" s="148"/>
    </row>
    <row r="23" spans="1:10" ht="12">
      <c r="A23" s="144"/>
      <c r="B23" s="131"/>
      <c r="C23" s="750" t="s">
        <v>164</v>
      </c>
      <c r="D23" s="750"/>
      <c r="E23" s="140"/>
      <c r="F23" s="146"/>
      <c r="G23" s="146"/>
      <c r="H23" s="152">
        <v>0</v>
      </c>
      <c r="I23" s="152">
        <v>0</v>
      </c>
      <c r="J23" s="148"/>
    </row>
    <row r="24" spans="1:10" ht="9.9" customHeight="1">
      <c r="A24" s="144"/>
      <c r="B24" s="145"/>
      <c r="C24" s="145"/>
      <c r="D24" s="149"/>
      <c r="E24" s="140"/>
      <c r="F24" s="153"/>
      <c r="G24" s="153"/>
      <c r="H24" s="154"/>
      <c r="I24" s="154"/>
      <c r="J24" s="148"/>
    </row>
    <row r="25" spans="1:10">
      <c r="A25" s="155"/>
      <c r="B25" s="752" t="s">
        <v>168</v>
      </c>
      <c r="C25" s="752"/>
      <c r="D25" s="752"/>
      <c r="E25" s="156"/>
      <c r="F25" s="157"/>
      <c r="G25" s="157"/>
      <c r="H25" s="158">
        <f>H14+H19</f>
        <v>0</v>
      </c>
      <c r="I25" s="158">
        <f>I14+I19</f>
        <v>0</v>
      </c>
      <c r="J25" s="159"/>
    </row>
    <row r="26" spans="1:10" ht="12">
      <c r="A26" s="139"/>
      <c r="B26" s="145"/>
      <c r="C26" s="145"/>
      <c r="D26" s="160"/>
      <c r="E26" s="140"/>
      <c r="F26" s="153"/>
      <c r="G26" s="153"/>
      <c r="H26" s="154"/>
      <c r="I26" s="154"/>
      <c r="J26" s="143"/>
    </row>
    <row r="27" spans="1:10" ht="12">
      <c r="A27" s="139"/>
      <c r="B27" s="749" t="s">
        <v>169</v>
      </c>
      <c r="C27" s="749"/>
      <c r="D27" s="749"/>
      <c r="E27" s="140"/>
      <c r="F27" s="153"/>
      <c r="G27" s="153"/>
      <c r="H27" s="154"/>
      <c r="I27" s="154"/>
      <c r="J27" s="143"/>
    </row>
    <row r="28" spans="1:10" ht="12">
      <c r="A28" s="139"/>
      <c r="B28" s="751" t="s">
        <v>161</v>
      </c>
      <c r="C28" s="751"/>
      <c r="D28" s="751"/>
      <c r="E28" s="140"/>
      <c r="F28" s="142"/>
      <c r="G28" s="142"/>
      <c r="H28" s="99">
        <f>SUM(H29:H31)</f>
        <v>0</v>
      </c>
      <c r="I28" s="99">
        <f>SUM(I29:I31)</f>
        <v>0</v>
      </c>
      <c r="J28" s="143"/>
    </row>
    <row r="29" spans="1:10" ht="12">
      <c r="A29" s="144"/>
      <c r="B29" s="145"/>
      <c r="C29" s="750" t="s">
        <v>162</v>
      </c>
      <c r="D29" s="750"/>
      <c r="E29" s="140"/>
      <c r="F29" s="146"/>
      <c r="G29" s="146"/>
      <c r="H29" s="147">
        <v>0</v>
      </c>
      <c r="I29" s="147">
        <v>0</v>
      </c>
      <c r="J29" s="148"/>
    </row>
    <row r="30" spans="1:10">
      <c r="A30" s="144"/>
      <c r="B30" s="131"/>
      <c r="C30" s="750" t="s">
        <v>163</v>
      </c>
      <c r="D30" s="750"/>
      <c r="E30" s="131"/>
      <c r="F30" s="161"/>
      <c r="G30" s="161"/>
      <c r="H30" s="147">
        <v>0</v>
      </c>
      <c r="I30" s="147">
        <v>0</v>
      </c>
      <c r="J30" s="148"/>
    </row>
    <row r="31" spans="1:10">
      <c r="A31" s="144"/>
      <c r="B31" s="131"/>
      <c r="C31" s="750" t="s">
        <v>164</v>
      </c>
      <c r="D31" s="750"/>
      <c r="E31" s="131"/>
      <c r="F31" s="161"/>
      <c r="G31" s="161"/>
      <c r="H31" s="147">
        <v>0</v>
      </c>
      <c r="I31" s="147">
        <v>0</v>
      </c>
      <c r="J31" s="148"/>
    </row>
    <row r="32" spans="1:10" ht="9.9" customHeight="1">
      <c r="A32" s="144"/>
      <c r="B32" s="145"/>
      <c r="C32" s="145"/>
      <c r="D32" s="149"/>
      <c r="E32" s="140"/>
      <c r="F32" s="153"/>
      <c r="G32" s="153"/>
      <c r="H32" s="154"/>
      <c r="I32" s="154"/>
      <c r="J32" s="148"/>
    </row>
    <row r="33" spans="1:10" ht="12">
      <c r="A33" s="139"/>
      <c r="B33" s="751" t="s">
        <v>165</v>
      </c>
      <c r="C33" s="751"/>
      <c r="D33" s="751"/>
      <c r="E33" s="140"/>
      <c r="F33" s="142"/>
      <c r="G33" s="142"/>
      <c r="H33" s="99">
        <f>SUM(H34:H37)</f>
        <v>0</v>
      </c>
      <c r="I33" s="99">
        <f>SUM(I34:I37)</f>
        <v>0</v>
      </c>
      <c r="J33" s="143"/>
    </row>
    <row r="34" spans="1:10" ht="12">
      <c r="A34" s="144"/>
      <c r="B34" s="145"/>
      <c r="C34" s="750" t="s">
        <v>166</v>
      </c>
      <c r="D34" s="750"/>
      <c r="E34" s="140"/>
      <c r="F34" s="146"/>
      <c r="G34" s="146"/>
      <c r="H34" s="147">
        <v>0</v>
      </c>
      <c r="I34" s="147">
        <v>0</v>
      </c>
      <c r="J34" s="148"/>
    </row>
    <row r="35" spans="1:10" ht="12">
      <c r="A35" s="144"/>
      <c r="B35" s="145"/>
      <c r="C35" s="750" t="s">
        <v>167</v>
      </c>
      <c r="D35" s="750"/>
      <c r="E35" s="140"/>
      <c r="F35" s="146"/>
      <c r="G35" s="146"/>
      <c r="H35" s="147">
        <v>0</v>
      </c>
      <c r="I35" s="147">
        <v>0</v>
      </c>
      <c r="J35" s="148"/>
    </row>
    <row r="36" spans="1:10" ht="12">
      <c r="A36" s="144"/>
      <c r="B36" s="145"/>
      <c r="C36" s="750" t="s">
        <v>163</v>
      </c>
      <c r="D36" s="750"/>
      <c r="E36" s="140"/>
      <c r="F36" s="146"/>
      <c r="G36" s="146"/>
      <c r="H36" s="147">
        <v>0</v>
      </c>
      <c r="I36" s="147">
        <v>0</v>
      </c>
      <c r="J36" s="148"/>
    </row>
    <row r="37" spans="1:10" ht="12">
      <c r="A37" s="144"/>
      <c r="B37" s="140"/>
      <c r="C37" s="750" t="s">
        <v>164</v>
      </c>
      <c r="D37" s="750"/>
      <c r="E37" s="140"/>
      <c r="F37" s="146"/>
      <c r="G37" s="146"/>
      <c r="H37" s="147">
        <v>0</v>
      </c>
      <c r="I37" s="147">
        <v>0</v>
      </c>
      <c r="J37" s="148"/>
    </row>
    <row r="38" spans="1:10" ht="9.9" customHeight="1">
      <c r="A38" s="144"/>
      <c r="B38" s="140"/>
      <c r="C38" s="140"/>
      <c r="D38" s="149"/>
      <c r="E38" s="140"/>
      <c r="F38" s="153"/>
      <c r="G38" s="153"/>
      <c r="H38" s="154"/>
      <c r="I38" s="154"/>
      <c r="J38" s="148"/>
    </row>
    <row r="39" spans="1:10">
      <c r="A39" s="155"/>
      <c r="B39" s="752" t="s">
        <v>170</v>
      </c>
      <c r="C39" s="752"/>
      <c r="D39" s="752"/>
      <c r="E39" s="156"/>
      <c r="F39" s="162"/>
      <c r="G39" s="162"/>
      <c r="H39" s="158">
        <f>+H28+H33</f>
        <v>0</v>
      </c>
      <c r="I39" s="158">
        <f>+I28+I33</f>
        <v>0</v>
      </c>
      <c r="J39" s="159"/>
    </row>
    <row r="40" spans="1:10" ht="12">
      <c r="A40" s="144"/>
      <c r="B40" s="145"/>
      <c r="C40" s="145"/>
      <c r="D40" s="149"/>
      <c r="E40" s="140"/>
      <c r="F40" s="153"/>
      <c r="G40" s="153"/>
      <c r="H40" s="154"/>
      <c r="I40" s="154"/>
      <c r="J40" s="148"/>
    </row>
    <row r="41" spans="1:10" ht="12">
      <c r="A41" s="144"/>
      <c r="B41" s="751" t="s">
        <v>171</v>
      </c>
      <c r="C41" s="751"/>
      <c r="D41" s="751"/>
      <c r="E41" s="140"/>
      <c r="F41" s="146"/>
      <c r="G41" s="146"/>
      <c r="H41" s="163">
        <v>0</v>
      </c>
      <c r="I41" s="163">
        <v>0</v>
      </c>
      <c r="J41" s="148"/>
    </row>
    <row r="42" spans="1:10" ht="12">
      <c r="A42" s="144"/>
      <c r="B42" s="145"/>
      <c r="C42" s="145"/>
      <c r="D42" s="149"/>
      <c r="E42" s="140"/>
      <c r="F42" s="153"/>
      <c r="G42" s="153"/>
      <c r="H42" s="154"/>
      <c r="I42" s="154"/>
      <c r="J42" s="148"/>
    </row>
    <row r="43" spans="1:10">
      <c r="A43" s="164"/>
      <c r="B43" s="748" t="s">
        <v>172</v>
      </c>
      <c r="C43" s="748"/>
      <c r="D43" s="748"/>
      <c r="E43" s="165"/>
      <c r="F43" s="166"/>
      <c r="G43" s="166"/>
      <c r="H43" s="167">
        <f>H25+H39+H41</f>
        <v>0</v>
      </c>
      <c r="I43" s="167">
        <f>I25+I39+I41</f>
        <v>0</v>
      </c>
      <c r="J43" s="168"/>
    </row>
    <row r="44" spans="1:10" ht="6" customHeight="1">
      <c r="B44" s="749"/>
      <c r="C44" s="749"/>
      <c r="D44" s="749"/>
      <c r="E44" s="749"/>
      <c r="F44" s="749"/>
      <c r="G44" s="749"/>
      <c r="H44" s="749"/>
      <c r="I44" s="749"/>
      <c r="J44" s="749"/>
    </row>
    <row r="45" spans="1:10" ht="6" customHeight="1">
      <c r="B45" s="169"/>
      <c r="C45" s="169"/>
      <c r="D45" s="170"/>
      <c r="E45" s="171"/>
      <c r="F45" s="170"/>
      <c r="G45" s="171"/>
      <c r="H45" s="171"/>
      <c r="I45" s="171"/>
    </row>
    <row r="46" spans="1:10" s="129" customFormat="1" ht="15" customHeight="1">
      <c r="A46" s="130"/>
      <c r="B46" s="750" t="s">
        <v>76</v>
      </c>
      <c r="C46" s="750"/>
      <c r="D46" s="750"/>
      <c r="E46" s="750"/>
      <c r="F46" s="750"/>
      <c r="G46" s="750"/>
      <c r="H46" s="750"/>
      <c r="I46" s="750"/>
      <c r="J46" s="750"/>
    </row>
    <row r="47" spans="1:10" s="129" customFormat="1" ht="28.5" customHeight="1">
      <c r="A47" s="130"/>
      <c r="B47" s="149"/>
      <c r="C47" s="172"/>
      <c r="D47" s="173"/>
      <c r="E47" s="173"/>
      <c r="F47" s="130"/>
      <c r="G47" s="174"/>
      <c r="H47" s="175"/>
      <c r="I47" s="175"/>
      <c r="J47" s="173"/>
    </row>
    <row r="48" spans="1:10" s="129" customFormat="1" ht="25.5" customHeight="1">
      <c r="A48" s="130"/>
      <c r="B48" s="149"/>
      <c r="C48" s="698"/>
      <c r="D48" s="698"/>
      <c r="E48" s="173"/>
      <c r="F48" s="130"/>
      <c r="G48" s="699"/>
      <c r="H48" s="699"/>
      <c r="I48" s="173"/>
      <c r="J48" s="173"/>
    </row>
    <row r="49" spans="1:10" s="129" customFormat="1" ht="14.1" customHeight="1">
      <c r="A49" s="130"/>
      <c r="B49" s="154"/>
      <c r="C49" s="700" t="s">
        <v>77</v>
      </c>
      <c r="D49" s="700"/>
      <c r="E49" s="173"/>
      <c r="F49" s="173"/>
      <c r="G49" s="716" t="s">
        <v>80</v>
      </c>
      <c r="H49" s="716"/>
      <c r="I49" s="140"/>
      <c r="J49" s="173"/>
    </row>
    <row r="50" spans="1:10" s="129" customFormat="1" ht="14.1" customHeight="1">
      <c r="A50" s="130"/>
      <c r="B50" s="176"/>
      <c r="C50" s="696" t="s">
        <v>78</v>
      </c>
      <c r="D50" s="696"/>
      <c r="E50" s="177"/>
      <c r="F50" s="177"/>
      <c r="G50" s="717" t="s">
        <v>79</v>
      </c>
      <c r="H50" s="717"/>
      <c r="I50" s="140"/>
      <c r="J50" s="173"/>
    </row>
  </sheetData>
  <sheetProtection selectLockedCells="1"/>
  <mergeCells count="45">
    <mergeCell ref="B11:J11"/>
    <mergeCell ref="C1:H1"/>
    <mergeCell ref="C2:H2"/>
    <mergeCell ref="C4:H4"/>
    <mergeCell ref="B5:C5"/>
    <mergeCell ref="D5:I5"/>
    <mergeCell ref="B7:J7"/>
    <mergeCell ref="B8:J8"/>
    <mergeCell ref="B9:D9"/>
    <mergeCell ref="B10:J10"/>
    <mergeCell ref="E6:G6"/>
    <mergeCell ref="A3:J3"/>
    <mergeCell ref="B25:D25"/>
    <mergeCell ref="B12:D12"/>
    <mergeCell ref="B13:D13"/>
    <mergeCell ref="B14:D14"/>
    <mergeCell ref="C15:D15"/>
    <mergeCell ref="C16:D16"/>
    <mergeCell ref="C17:D17"/>
    <mergeCell ref="B19:D19"/>
    <mergeCell ref="C20:D20"/>
    <mergeCell ref="C21:D21"/>
    <mergeCell ref="C22:D22"/>
    <mergeCell ref="C23:D23"/>
    <mergeCell ref="B41:D41"/>
    <mergeCell ref="B27:D27"/>
    <mergeCell ref="B28:D28"/>
    <mergeCell ref="C29:D29"/>
    <mergeCell ref="C30:D30"/>
    <mergeCell ref="C31:D31"/>
    <mergeCell ref="B33:D33"/>
    <mergeCell ref="C34:D34"/>
    <mergeCell ref="C35:D35"/>
    <mergeCell ref="C36:D36"/>
    <mergeCell ref="C37:D37"/>
    <mergeCell ref="B39:D39"/>
    <mergeCell ref="C50:D50"/>
    <mergeCell ref="G50:H50"/>
    <mergeCell ref="B43:D43"/>
    <mergeCell ref="B44:J44"/>
    <mergeCell ref="B46:J46"/>
    <mergeCell ref="C48:D48"/>
    <mergeCell ref="G48:H48"/>
    <mergeCell ref="C49:D49"/>
    <mergeCell ref="G49:H49"/>
  </mergeCells>
  <printOptions verticalCentered="1"/>
  <pageMargins left="0.33" right="0" top="0.46" bottom="0.59055118110236227" header="0" footer="0"/>
  <pageSetup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showGridLines="0" topLeftCell="A16" zoomScaleNormal="100" workbookViewId="0">
      <selection activeCell="A3" sqref="A3:I3"/>
    </sheetView>
  </sheetViews>
  <sheetFormatPr baseColWidth="10" defaultColWidth="11.44140625" defaultRowHeight="11.4"/>
  <cols>
    <col min="1" max="1" width="3.6640625" style="178" customWidth="1"/>
    <col min="2" max="2" width="11.6640625" style="196" customWidth="1"/>
    <col min="3" max="3" width="57.44140625" style="196" customWidth="1"/>
    <col min="4" max="6" width="18.6640625" style="197" customWidth="1"/>
    <col min="7" max="7" width="15.88671875" style="197" customWidth="1"/>
    <col min="8" max="8" width="16.109375" style="197" customWidth="1"/>
    <col min="9" max="9" width="3.33203125" style="178" customWidth="1"/>
    <col min="10" max="16384" width="11.44140625" style="18"/>
  </cols>
  <sheetData>
    <row r="1" spans="1:10" s="16" customFormat="1" ht="7.5" customHeight="1">
      <c r="A1" s="344"/>
      <c r="B1" s="352"/>
      <c r="C1" s="738"/>
      <c r="D1" s="738"/>
      <c r="E1" s="738"/>
      <c r="F1" s="738"/>
      <c r="G1" s="738"/>
      <c r="H1" s="352"/>
      <c r="I1" s="352"/>
    </row>
    <row r="2" spans="1:10" ht="14.1" customHeight="1">
      <c r="A2" s="375"/>
      <c r="B2" s="352"/>
      <c r="C2" s="738" t="s">
        <v>496</v>
      </c>
      <c r="D2" s="738"/>
      <c r="E2" s="738"/>
      <c r="F2" s="738"/>
      <c r="G2" s="738"/>
      <c r="H2" s="352"/>
      <c r="I2" s="352"/>
      <c r="J2" s="547"/>
    </row>
    <row r="3" spans="1:10" ht="14.1" customHeight="1">
      <c r="A3" s="707" t="s">
        <v>480</v>
      </c>
      <c r="B3" s="707"/>
      <c r="C3" s="707"/>
      <c r="D3" s="707"/>
      <c r="E3" s="707"/>
      <c r="F3" s="707"/>
      <c r="G3" s="707"/>
      <c r="H3" s="707"/>
      <c r="I3" s="342"/>
      <c r="J3" s="547"/>
    </row>
    <row r="4" spans="1:10" ht="14.1" customHeight="1">
      <c r="A4" s="375"/>
      <c r="B4" s="352"/>
      <c r="C4" s="738" t="s">
        <v>133</v>
      </c>
      <c r="D4" s="738"/>
      <c r="E4" s="738"/>
      <c r="F4" s="738"/>
      <c r="G4" s="738"/>
      <c r="H4" s="352"/>
      <c r="I4" s="352"/>
    </row>
    <row r="5" spans="1:10" s="16" customFormat="1" ht="3" customHeight="1">
      <c r="A5" s="77"/>
      <c r="B5" s="21"/>
      <c r="C5" s="764"/>
      <c r="D5" s="764"/>
      <c r="E5" s="764"/>
      <c r="F5" s="764"/>
      <c r="G5" s="764"/>
      <c r="H5" s="764"/>
      <c r="I5" s="764"/>
    </row>
    <row r="6" spans="1:10" ht="20.100000000000001" customHeight="1">
      <c r="A6" s="77"/>
      <c r="B6" s="21"/>
      <c r="C6" s="21" t="s">
        <v>3</v>
      </c>
      <c r="D6" s="708" t="s">
        <v>445</v>
      </c>
      <c r="E6" s="708"/>
      <c r="F6" s="708"/>
      <c r="G6" s="358"/>
      <c r="H6" s="358"/>
      <c r="I6" s="358"/>
      <c r="J6" s="16"/>
    </row>
    <row r="7" spans="1:10" ht="3" customHeight="1">
      <c r="A7" s="77"/>
      <c r="B7" s="77"/>
      <c r="C7" s="77" t="s">
        <v>134</v>
      </c>
      <c r="D7" s="77"/>
      <c r="E7" s="77"/>
      <c r="F7" s="77"/>
      <c r="G7" s="77"/>
      <c r="H7" s="77"/>
      <c r="I7" s="77"/>
    </row>
    <row r="8" spans="1:10" s="16" customFormat="1" ht="3" customHeight="1">
      <c r="A8" s="77"/>
      <c r="B8" s="77"/>
      <c r="C8" s="77"/>
      <c r="D8" s="77"/>
      <c r="E8" s="77"/>
      <c r="F8" s="77"/>
      <c r="G8" s="77"/>
      <c r="H8" s="77"/>
      <c r="I8" s="77"/>
    </row>
    <row r="9" spans="1:10" s="16" customFormat="1" ht="48">
      <c r="A9" s="376"/>
      <c r="B9" s="706" t="s">
        <v>74</v>
      </c>
      <c r="C9" s="706"/>
      <c r="D9" s="377" t="s">
        <v>48</v>
      </c>
      <c r="E9" s="377" t="s">
        <v>135</v>
      </c>
      <c r="F9" s="377" t="s">
        <v>136</v>
      </c>
      <c r="G9" s="377" t="s">
        <v>137</v>
      </c>
      <c r="H9" s="377" t="s">
        <v>138</v>
      </c>
      <c r="I9" s="378"/>
    </row>
    <row r="10" spans="1:10" s="16" customFormat="1" ht="3" customHeight="1">
      <c r="A10" s="179"/>
      <c r="B10" s="77"/>
      <c r="C10" s="77"/>
      <c r="D10" s="77"/>
      <c r="E10" s="77"/>
      <c r="F10" s="77"/>
      <c r="G10" s="77"/>
      <c r="H10" s="77"/>
      <c r="I10" s="180"/>
    </row>
    <row r="11" spans="1:10" s="16" customFormat="1" ht="3" customHeight="1">
      <c r="A11" s="81"/>
      <c r="B11" s="181"/>
      <c r="C11" s="42"/>
      <c r="D11" s="69"/>
      <c r="E11" s="82"/>
      <c r="F11" s="43"/>
      <c r="G11" s="34"/>
      <c r="H11" s="181"/>
      <c r="I11" s="182"/>
    </row>
    <row r="12" spans="1:10" ht="12">
      <c r="A12" s="85"/>
      <c r="B12" s="703" t="s">
        <v>57</v>
      </c>
      <c r="C12" s="703"/>
      <c r="D12" s="183">
        <v>0</v>
      </c>
      <c r="E12" s="183">
        <v>0</v>
      </c>
      <c r="F12" s="183">
        <v>0</v>
      </c>
      <c r="G12" s="183">
        <v>0</v>
      </c>
      <c r="H12" s="184">
        <f>SUM(D12:G12)</f>
        <v>0</v>
      </c>
      <c r="I12" s="182"/>
    </row>
    <row r="13" spans="1:10" ht="9.9" customHeight="1">
      <c r="A13" s="85"/>
      <c r="B13" s="185"/>
      <c r="C13" s="69"/>
      <c r="D13" s="186"/>
      <c r="E13" s="186"/>
      <c r="F13" s="186"/>
      <c r="G13" s="186"/>
      <c r="H13" s="186"/>
      <c r="I13" s="182"/>
    </row>
    <row r="14" spans="1:10" ht="12">
      <c r="A14" s="85"/>
      <c r="B14" s="763" t="s">
        <v>139</v>
      </c>
      <c r="C14" s="763"/>
      <c r="D14" s="187">
        <f>SUM(D15:D17)</f>
        <v>37579739.75</v>
      </c>
      <c r="E14" s="187">
        <f>SUM(E15:E17)</f>
        <v>0</v>
      </c>
      <c r="F14" s="187">
        <f>SUM(F15:F17)</f>
        <v>0</v>
      </c>
      <c r="G14" s="187">
        <f>SUM(G15:G17)</f>
        <v>0</v>
      </c>
      <c r="H14" s="187">
        <f>SUM(D14:G14)</f>
        <v>37579739.75</v>
      </c>
      <c r="I14" s="182"/>
    </row>
    <row r="15" spans="1:10" ht="12">
      <c r="A15" s="81"/>
      <c r="B15" s="702" t="s">
        <v>140</v>
      </c>
      <c r="C15" s="702"/>
      <c r="D15" s="188">
        <f>+ESF!J44</f>
        <v>37579739.75</v>
      </c>
      <c r="E15" s="188">
        <v>0</v>
      </c>
      <c r="F15" s="188">
        <v>0</v>
      </c>
      <c r="G15" s="188">
        <v>0</v>
      </c>
      <c r="H15" s="186">
        <f t="shared" ref="H15:H23" si="0">SUM(D15:G15)</f>
        <v>37579739.75</v>
      </c>
      <c r="I15" s="182"/>
    </row>
    <row r="16" spans="1:10" ht="12">
      <c r="A16" s="81"/>
      <c r="B16" s="702" t="s">
        <v>50</v>
      </c>
      <c r="C16" s="702"/>
      <c r="D16" s="188">
        <v>0</v>
      </c>
      <c r="E16" s="188">
        <v>0</v>
      </c>
      <c r="F16" s="188">
        <v>0</v>
      </c>
      <c r="G16" s="188">
        <v>0</v>
      </c>
      <c r="H16" s="186">
        <f t="shared" si="0"/>
        <v>0</v>
      </c>
      <c r="I16" s="182"/>
    </row>
    <row r="17" spans="1:10" ht="12">
      <c r="A17" s="81"/>
      <c r="B17" s="702" t="s">
        <v>141</v>
      </c>
      <c r="C17" s="702"/>
      <c r="D17" s="188">
        <v>0</v>
      </c>
      <c r="E17" s="188">
        <v>0</v>
      </c>
      <c r="F17" s="188">
        <v>0</v>
      </c>
      <c r="G17" s="188">
        <v>0</v>
      </c>
      <c r="H17" s="186">
        <f t="shared" si="0"/>
        <v>0</v>
      </c>
      <c r="I17" s="182"/>
    </row>
    <row r="18" spans="1:10" ht="9.9" customHeight="1">
      <c r="A18" s="85"/>
      <c r="B18" s="185"/>
      <c r="C18" s="69"/>
      <c r="D18" s="186"/>
      <c r="E18" s="186"/>
      <c r="F18" s="186"/>
      <c r="G18" s="186"/>
      <c r="H18" s="186"/>
      <c r="I18" s="182"/>
    </row>
    <row r="19" spans="1:10" ht="12">
      <c r="A19" s="85"/>
      <c r="B19" s="763" t="s">
        <v>142</v>
      </c>
      <c r="C19" s="763"/>
      <c r="D19" s="187">
        <f>SUM(D20:D23)</f>
        <v>0</v>
      </c>
      <c r="E19" s="187">
        <f>SUM(E20:E23)</f>
        <v>-16465811.280000001</v>
      </c>
      <c r="F19" s="187">
        <f>SUM(F20:F23)</f>
        <v>0</v>
      </c>
      <c r="G19" s="187">
        <f>SUM(G20:G23)</f>
        <v>0</v>
      </c>
      <c r="H19" s="187">
        <f t="shared" si="0"/>
        <v>-16465811.280000001</v>
      </c>
      <c r="I19" s="182"/>
    </row>
    <row r="20" spans="1:10" ht="12">
      <c r="A20" s="81"/>
      <c r="B20" s="702" t="s">
        <v>143</v>
      </c>
      <c r="C20" s="702"/>
      <c r="D20" s="188">
        <v>0</v>
      </c>
      <c r="E20" s="188">
        <f>+ESF!J50</f>
        <v>-4226203.2</v>
      </c>
      <c r="F20" s="188">
        <v>0</v>
      </c>
      <c r="G20" s="188">
        <v>0</v>
      </c>
      <c r="H20" s="186">
        <f t="shared" si="0"/>
        <v>-4226203.2</v>
      </c>
      <c r="I20" s="182"/>
    </row>
    <row r="21" spans="1:10" ht="12">
      <c r="A21" s="81"/>
      <c r="B21" s="702" t="s">
        <v>54</v>
      </c>
      <c r="C21" s="702"/>
      <c r="D21" s="188">
        <v>0</v>
      </c>
      <c r="E21" s="188">
        <f>+ESF!J51</f>
        <v>-12239608.08</v>
      </c>
      <c r="F21" s="188">
        <v>0</v>
      </c>
      <c r="G21" s="188">
        <v>0</v>
      </c>
      <c r="H21" s="186">
        <f t="shared" si="0"/>
        <v>-12239608.08</v>
      </c>
      <c r="I21" s="182"/>
    </row>
    <row r="22" spans="1:10" ht="12">
      <c r="A22" s="81"/>
      <c r="B22" s="702" t="s">
        <v>144</v>
      </c>
      <c r="C22" s="702"/>
      <c r="D22" s="188">
        <v>0</v>
      </c>
      <c r="E22" s="188">
        <v>0</v>
      </c>
      <c r="F22" s="188">
        <v>0</v>
      </c>
      <c r="G22" s="188">
        <v>0</v>
      </c>
      <c r="H22" s="186">
        <f t="shared" si="0"/>
        <v>0</v>
      </c>
      <c r="I22" s="182"/>
    </row>
    <row r="23" spans="1:10" ht="12">
      <c r="A23" s="81"/>
      <c r="B23" s="702" t="s">
        <v>56</v>
      </c>
      <c r="C23" s="702"/>
      <c r="D23" s="188">
        <v>0</v>
      </c>
      <c r="E23" s="188">
        <v>0</v>
      </c>
      <c r="F23" s="188">
        <v>0</v>
      </c>
      <c r="G23" s="188">
        <v>0</v>
      </c>
      <c r="H23" s="186">
        <f t="shared" si="0"/>
        <v>0</v>
      </c>
      <c r="I23" s="182"/>
    </row>
    <row r="24" spans="1:10" ht="9.9" customHeight="1">
      <c r="A24" s="85"/>
      <c r="B24" s="185"/>
      <c r="C24" s="69"/>
      <c r="D24" s="186"/>
      <c r="E24" s="186"/>
      <c r="F24" s="186"/>
      <c r="G24" s="186"/>
      <c r="H24" s="186"/>
      <c r="I24" s="182"/>
    </row>
    <row r="25" spans="1:10" ht="12.6" thickBot="1">
      <c r="A25" s="85"/>
      <c r="B25" s="762" t="s">
        <v>301</v>
      </c>
      <c r="C25" s="762"/>
      <c r="D25" s="189">
        <f>D12+D14+D19</f>
        <v>37579739.75</v>
      </c>
      <c r="E25" s="189">
        <f>E12+E14+E19</f>
        <v>-16465811.280000001</v>
      </c>
      <c r="F25" s="189">
        <f>F12+F14+F19</f>
        <v>0</v>
      </c>
      <c r="G25" s="189">
        <f>G12+G14+G19</f>
        <v>0</v>
      </c>
      <c r="H25" s="189">
        <f>SUM(D25:G25)</f>
        <v>21113928.469999999</v>
      </c>
      <c r="I25" s="182"/>
      <c r="J25" s="302">
        <f>+ESF!J61-EVHP!H25</f>
        <v>0</v>
      </c>
    </row>
    <row r="26" spans="1:10" ht="12">
      <c r="A26" s="81"/>
      <c r="B26" s="69"/>
      <c r="C26" s="43"/>
      <c r="D26" s="186"/>
      <c r="E26" s="186"/>
      <c r="F26" s="186"/>
      <c r="G26" s="186"/>
      <c r="H26" s="186"/>
      <c r="I26" s="182"/>
    </row>
    <row r="27" spans="1:10" ht="12">
      <c r="A27" s="85"/>
      <c r="B27" s="763" t="s">
        <v>145</v>
      </c>
      <c r="C27" s="763"/>
      <c r="D27" s="187">
        <f>SUM(D28:D30)</f>
        <v>2939807.7100000009</v>
      </c>
      <c r="E27" s="187">
        <f>SUM(E28:E30)</f>
        <v>0</v>
      </c>
      <c r="F27" s="187">
        <f>SUM(F28:F30)</f>
        <v>0</v>
      </c>
      <c r="G27" s="187">
        <f>SUM(G28:G30)</f>
        <v>0</v>
      </c>
      <c r="H27" s="187">
        <f>SUM(D27:G27)</f>
        <v>2939807.7100000009</v>
      </c>
      <c r="I27" s="182"/>
    </row>
    <row r="28" spans="1:10" ht="12">
      <c r="A28" s="81"/>
      <c r="B28" s="702" t="s">
        <v>49</v>
      </c>
      <c r="C28" s="702"/>
      <c r="D28" s="188">
        <f>+ESF!I44-D14</f>
        <v>2939807.7100000009</v>
      </c>
      <c r="E28" s="188">
        <v>0</v>
      </c>
      <c r="F28" s="188">
        <v>0</v>
      </c>
      <c r="G28" s="188">
        <v>0</v>
      </c>
      <c r="H28" s="186">
        <f>SUM(D28:G28)</f>
        <v>2939807.7100000009</v>
      </c>
      <c r="I28" s="182"/>
    </row>
    <row r="29" spans="1:10" ht="12">
      <c r="A29" s="81"/>
      <c r="B29" s="702" t="s">
        <v>50</v>
      </c>
      <c r="C29" s="702"/>
      <c r="D29" s="188">
        <v>0</v>
      </c>
      <c r="E29" s="188">
        <v>0</v>
      </c>
      <c r="F29" s="188">
        <v>0</v>
      </c>
      <c r="G29" s="188">
        <v>0</v>
      </c>
      <c r="H29" s="186">
        <f>SUM(D29:G29)</f>
        <v>0</v>
      </c>
      <c r="I29" s="182"/>
    </row>
    <row r="30" spans="1:10" ht="12">
      <c r="A30" s="81"/>
      <c r="B30" s="702" t="s">
        <v>141</v>
      </c>
      <c r="C30" s="702"/>
      <c r="D30" s="188">
        <v>0</v>
      </c>
      <c r="E30" s="188">
        <v>0</v>
      </c>
      <c r="F30" s="188">
        <v>0</v>
      </c>
      <c r="G30" s="188">
        <v>0</v>
      </c>
      <c r="H30" s="186">
        <f>SUM(D30:G30)</f>
        <v>0</v>
      </c>
      <c r="I30" s="182"/>
    </row>
    <row r="31" spans="1:10" ht="9.9" customHeight="1">
      <c r="A31" s="85"/>
      <c r="B31" s="185"/>
      <c r="C31" s="69"/>
      <c r="D31" s="186"/>
      <c r="E31" s="186"/>
      <c r="F31" s="186"/>
      <c r="G31" s="186"/>
      <c r="H31" s="186"/>
      <c r="I31" s="182"/>
    </row>
    <row r="32" spans="1:10" ht="12">
      <c r="A32" s="85" t="s">
        <v>134</v>
      </c>
      <c r="B32" s="763" t="s">
        <v>142</v>
      </c>
      <c r="C32" s="763"/>
      <c r="D32" s="187">
        <f>SUM(D33:D36)</f>
        <v>0</v>
      </c>
      <c r="E32" s="187">
        <f>SUM(E33:E36)</f>
        <v>-322635.79000000004</v>
      </c>
      <c r="F32" s="187">
        <f>SUM(F33:F36)</f>
        <v>-4166551.33</v>
      </c>
      <c r="G32" s="187">
        <f>SUM(G33:G36)</f>
        <v>0</v>
      </c>
      <c r="H32" s="187">
        <f>SUM(D32:G32)</f>
        <v>-4489187.12</v>
      </c>
      <c r="I32" s="182"/>
    </row>
    <row r="33" spans="1:10" ht="12">
      <c r="A33" s="81"/>
      <c r="B33" s="702" t="s">
        <v>143</v>
      </c>
      <c r="C33" s="702"/>
      <c r="D33" s="188">
        <v>0</v>
      </c>
      <c r="E33" s="188">
        <v>0</v>
      </c>
      <c r="F33" s="188">
        <f>+ESF!I50</f>
        <v>-4166551.33</v>
      </c>
      <c r="G33" s="188">
        <v>0</v>
      </c>
      <c r="H33" s="186">
        <f>SUM(D33:G33)</f>
        <v>-4166551.33</v>
      </c>
      <c r="I33" s="182"/>
    </row>
    <row r="34" spans="1:10" ht="12">
      <c r="A34" s="81"/>
      <c r="B34" s="702" t="s">
        <v>54</v>
      </c>
      <c r="C34" s="702"/>
      <c r="D34" s="188">
        <v>0</v>
      </c>
      <c r="E34" s="188">
        <f>+ESF!I51-E21-E20</f>
        <v>-322635.79000000004</v>
      </c>
      <c r="F34" s="188">
        <v>0</v>
      </c>
      <c r="G34" s="188">
        <v>0</v>
      </c>
      <c r="H34" s="186">
        <f>SUM(D34:G34)</f>
        <v>-322635.79000000004</v>
      </c>
      <c r="I34" s="182"/>
    </row>
    <row r="35" spans="1:10" ht="12">
      <c r="A35" s="81"/>
      <c r="B35" s="702" t="s">
        <v>144</v>
      </c>
      <c r="C35" s="702"/>
      <c r="D35" s="188">
        <v>0</v>
      </c>
      <c r="E35" s="188">
        <v>0</v>
      </c>
      <c r="F35" s="188">
        <v>0</v>
      </c>
      <c r="G35" s="188">
        <v>0</v>
      </c>
      <c r="H35" s="186">
        <f>SUM(D35:G35)</f>
        <v>0</v>
      </c>
      <c r="I35" s="182"/>
    </row>
    <row r="36" spans="1:10" ht="12">
      <c r="A36" s="81"/>
      <c r="B36" s="702" t="s">
        <v>56</v>
      </c>
      <c r="C36" s="702"/>
      <c r="D36" s="188">
        <v>0</v>
      </c>
      <c r="E36" s="188">
        <v>0</v>
      </c>
      <c r="F36" s="188">
        <v>0</v>
      </c>
      <c r="G36" s="188">
        <v>0</v>
      </c>
      <c r="H36" s="186">
        <f>SUM(D36:G36)</f>
        <v>0</v>
      </c>
      <c r="I36" s="182"/>
    </row>
    <row r="37" spans="1:10" ht="9.9" customHeight="1">
      <c r="A37" s="85"/>
      <c r="B37" s="185"/>
      <c r="C37" s="69"/>
      <c r="D37" s="186"/>
      <c r="E37" s="186"/>
      <c r="F37" s="186"/>
      <c r="G37" s="186"/>
      <c r="H37" s="186"/>
      <c r="I37" s="182"/>
    </row>
    <row r="38" spans="1:10" ht="12">
      <c r="A38" s="191"/>
      <c r="B38" s="761" t="s">
        <v>192</v>
      </c>
      <c r="C38" s="761"/>
      <c r="D38" s="192">
        <f>D25+D27+D32</f>
        <v>40519547.460000001</v>
      </c>
      <c r="E38" s="192">
        <f>E25+E27+E32</f>
        <v>-16788447.07</v>
      </c>
      <c r="F38" s="192">
        <f>F27+F32</f>
        <v>-4166551.33</v>
      </c>
      <c r="G38" s="192">
        <f>G25+G27+G32</f>
        <v>0</v>
      </c>
      <c r="H38" s="192">
        <f>SUM(D38:G38)</f>
        <v>19564549.060000002</v>
      </c>
      <c r="I38" s="193"/>
      <c r="J38" s="302">
        <f>+H38-ESF!I61</f>
        <v>0</v>
      </c>
    </row>
    <row r="39" spans="1:10" ht="6" customHeight="1">
      <c r="A39" s="194"/>
      <c r="B39" s="194"/>
      <c r="C39" s="194"/>
      <c r="D39" s="194"/>
      <c r="E39" s="194"/>
      <c r="F39" s="194"/>
      <c r="G39" s="194"/>
      <c r="H39" s="194"/>
      <c r="I39" s="195"/>
    </row>
    <row r="40" spans="1:10" ht="6" customHeight="1">
      <c r="D40" s="196"/>
      <c r="E40" s="196"/>
      <c r="I40" s="42"/>
    </row>
    <row r="41" spans="1:10" ht="15" customHeight="1">
      <c r="A41" s="16"/>
      <c r="B41" s="718" t="s">
        <v>76</v>
      </c>
      <c r="C41" s="718"/>
      <c r="D41" s="718"/>
      <c r="E41" s="718"/>
      <c r="F41" s="718"/>
      <c r="G41" s="718"/>
      <c r="H41" s="718"/>
      <c r="I41" s="718"/>
    </row>
    <row r="42" spans="1:10" ht="9.75" customHeight="1">
      <c r="A42" s="16"/>
      <c r="B42" s="43"/>
      <c r="C42" s="64"/>
      <c r="D42" s="65"/>
      <c r="E42" s="65"/>
      <c r="F42" s="16"/>
      <c r="G42" s="66"/>
      <c r="H42" s="64"/>
      <c r="I42" s="65"/>
    </row>
    <row r="43" spans="1:10" ht="50.1" customHeight="1">
      <c r="A43" s="16"/>
      <c r="B43" s="43"/>
      <c r="C43" s="698"/>
      <c r="D43" s="698"/>
      <c r="E43" s="65"/>
      <c r="F43" s="16"/>
      <c r="G43" s="699"/>
      <c r="H43" s="699"/>
      <c r="I43" s="65"/>
    </row>
    <row r="44" spans="1:10" ht="14.1" customHeight="1">
      <c r="A44" s="16"/>
      <c r="B44" s="68"/>
      <c r="C44" s="700" t="s">
        <v>77</v>
      </c>
      <c r="D44" s="700"/>
      <c r="E44" s="65"/>
      <c r="F44" s="65"/>
      <c r="G44" s="716" t="s">
        <v>80</v>
      </c>
      <c r="H44" s="716"/>
      <c r="I44" s="69"/>
    </row>
    <row r="45" spans="1:10" ht="14.1" customHeight="1">
      <c r="A45" s="16"/>
      <c r="B45" s="70"/>
      <c r="C45" s="696" t="s">
        <v>78</v>
      </c>
      <c r="D45" s="696"/>
      <c r="E45" s="71"/>
      <c r="F45" s="71"/>
      <c r="G45" s="717" t="s">
        <v>79</v>
      </c>
      <c r="H45" s="717"/>
      <c r="I45" s="69"/>
    </row>
  </sheetData>
  <sheetProtection formatCells="0" selectLockedCells="1"/>
  <mergeCells count="35">
    <mergeCell ref="A3:H3"/>
    <mergeCell ref="C1:G1"/>
    <mergeCell ref="C2:G2"/>
    <mergeCell ref="D6:F6"/>
    <mergeCell ref="B21:C21"/>
    <mergeCell ref="C4:G4"/>
    <mergeCell ref="C5:I5"/>
    <mergeCell ref="B9:C9"/>
    <mergeCell ref="B12:C12"/>
    <mergeCell ref="B14:C14"/>
    <mergeCell ref="B15:C15"/>
    <mergeCell ref="B16:C16"/>
    <mergeCell ref="B17:C17"/>
    <mergeCell ref="B19:C19"/>
    <mergeCell ref="B20:C20"/>
    <mergeCell ref="B36:C36"/>
    <mergeCell ref="B22:C22"/>
    <mergeCell ref="B23:C23"/>
    <mergeCell ref="B25:C25"/>
    <mergeCell ref="B27:C27"/>
    <mergeCell ref="B28:C28"/>
    <mergeCell ref="B29:C29"/>
    <mergeCell ref="B30:C30"/>
    <mergeCell ref="B32:C32"/>
    <mergeCell ref="B33:C33"/>
    <mergeCell ref="B34:C34"/>
    <mergeCell ref="B35:C35"/>
    <mergeCell ref="C45:D45"/>
    <mergeCell ref="G45:H45"/>
    <mergeCell ref="B38:C38"/>
    <mergeCell ref="B41:I41"/>
    <mergeCell ref="C43:D43"/>
    <mergeCell ref="G43:H43"/>
    <mergeCell ref="C44:D44"/>
    <mergeCell ref="G44:H44"/>
  </mergeCells>
  <printOptions horizontalCentered="1"/>
  <pageMargins left="0.79" right="1.4173228346456694" top="0.51" bottom="0.59055118110236227" header="0" footer="0"/>
  <pageSetup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showGridLines="0" showWhiteSpace="0" zoomScale="80" zoomScaleNormal="80" workbookViewId="0">
      <selection activeCell="A3" sqref="A3:P3"/>
    </sheetView>
  </sheetViews>
  <sheetFormatPr baseColWidth="10" defaultColWidth="11.44140625" defaultRowHeight="11.4"/>
  <cols>
    <col min="1" max="1" width="1.33203125" style="23" customWidth="1"/>
    <col min="2" max="3" width="3.6640625" style="23" customWidth="1"/>
    <col min="4" max="4" width="23.88671875" style="23" customWidth="1"/>
    <col min="5" max="5" width="21.44140625" style="23" customWidth="1"/>
    <col min="6" max="6" width="17.33203125" style="23" customWidth="1"/>
    <col min="7" max="8" width="18.6640625" style="34" customWidth="1"/>
    <col min="9" max="9" width="7.6640625" style="23" customWidth="1"/>
    <col min="10" max="11" width="3.6640625" style="18" customWidth="1"/>
    <col min="12" max="16" width="18.6640625" style="18" customWidth="1"/>
    <col min="17" max="17" width="1.88671875" style="18" customWidth="1"/>
    <col min="18" max="16384" width="11.44140625" style="18"/>
  </cols>
  <sheetData>
    <row r="1" spans="1:17" s="16" customFormat="1" ht="10.5" customHeight="1">
      <c r="A1" s="344"/>
      <c r="B1" s="342"/>
      <c r="C1" s="342"/>
      <c r="D1" s="342"/>
      <c r="E1" s="707"/>
      <c r="F1" s="707"/>
      <c r="G1" s="707"/>
      <c r="H1" s="707"/>
      <c r="I1" s="707"/>
      <c r="J1" s="707"/>
      <c r="K1" s="707"/>
      <c r="L1" s="707"/>
      <c r="M1" s="707"/>
      <c r="N1" s="707"/>
      <c r="O1" s="707"/>
      <c r="P1" s="342"/>
      <c r="Q1" s="342"/>
    </row>
    <row r="2" spans="1:17" ht="15" customHeight="1">
      <c r="A2" s="707" t="s">
        <v>497</v>
      </c>
      <c r="B2" s="707"/>
      <c r="C2" s="707"/>
      <c r="D2" s="707"/>
      <c r="E2" s="707"/>
      <c r="F2" s="707"/>
      <c r="G2" s="707"/>
      <c r="H2" s="707"/>
      <c r="I2" s="707"/>
      <c r="J2" s="707"/>
      <c r="K2" s="707"/>
      <c r="L2" s="707"/>
      <c r="M2" s="707"/>
      <c r="N2" s="707"/>
      <c r="O2" s="707"/>
      <c r="P2" s="707"/>
      <c r="Q2" s="707"/>
    </row>
    <row r="3" spans="1:17" ht="15" customHeight="1">
      <c r="A3" s="707" t="s">
        <v>480</v>
      </c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  <c r="M3" s="707"/>
      <c r="N3" s="707"/>
      <c r="O3" s="707"/>
      <c r="P3" s="707"/>
      <c r="Q3" s="342"/>
    </row>
    <row r="4" spans="1:17" ht="16.5" customHeight="1">
      <c r="A4" s="707" t="s">
        <v>0</v>
      </c>
      <c r="B4" s="707"/>
      <c r="C4" s="707"/>
      <c r="D4" s="707"/>
      <c r="E4" s="707"/>
      <c r="F4" s="707"/>
      <c r="G4" s="707"/>
      <c r="H4" s="707"/>
      <c r="I4" s="707"/>
      <c r="J4" s="707"/>
      <c r="K4" s="707"/>
      <c r="L4" s="707"/>
      <c r="M4" s="707"/>
      <c r="N4" s="707"/>
      <c r="O4" s="707"/>
      <c r="P4" s="707"/>
      <c r="Q4" s="707"/>
    </row>
    <row r="5" spans="1:17" ht="3" customHeight="1">
      <c r="C5" s="22"/>
      <c r="D5" s="282"/>
      <c r="E5" s="19"/>
      <c r="F5" s="19"/>
      <c r="G5" s="19"/>
      <c r="H5" s="19"/>
      <c r="I5" s="19"/>
      <c r="J5" s="19"/>
      <c r="K5" s="19"/>
      <c r="L5" s="19"/>
      <c r="M5" s="19"/>
      <c r="N5" s="19"/>
      <c r="O5" s="17"/>
      <c r="P5" s="16"/>
      <c r="Q5" s="16"/>
    </row>
    <row r="6" spans="1:17" ht="19.5" customHeight="1">
      <c r="A6" s="77"/>
      <c r="B6" s="772"/>
      <c r="C6" s="772"/>
      <c r="D6" s="772"/>
      <c r="E6" s="358"/>
      <c r="F6" s="358"/>
      <c r="G6" s="21" t="s">
        <v>3</v>
      </c>
      <c r="H6" s="708" t="s">
        <v>445</v>
      </c>
      <c r="I6" s="708"/>
      <c r="J6" s="708"/>
      <c r="K6" s="708"/>
      <c r="L6" s="708"/>
      <c r="M6" s="708"/>
      <c r="N6" s="708"/>
      <c r="O6" s="358"/>
      <c r="P6" s="199"/>
      <c r="Q6" s="16"/>
    </row>
    <row r="7" spans="1:17" s="16" customFormat="1" ht="5.0999999999999996" customHeight="1">
      <c r="A7" s="23"/>
      <c r="B7" s="22"/>
      <c r="C7" s="22"/>
      <c r="D7" s="282"/>
      <c r="E7" s="22"/>
      <c r="F7" s="22"/>
      <c r="G7" s="283"/>
      <c r="H7" s="283"/>
      <c r="I7" s="282"/>
    </row>
    <row r="8" spans="1:17" s="16" customFormat="1" ht="3" customHeight="1">
      <c r="A8" s="23"/>
      <c r="B8" s="23"/>
      <c r="C8" s="284"/>
      <c r="D8" s="282"/>
      <c r="E8" s="284"/>
      <c r="F8" s="284"/>
      <c r="G8" s="285"/>
      <c r="H8" s="285"/>
      <c r="I8" s="282"/>
    </row>
    <row r="9" spans="1:17" s="16" customFormat="1" ht="31.5" customHeight="1">
      <c r="A9" s="379"/>
      <c r="B9" s="771" t="s">
        <v>74</v>
      </c>
      <c r="C9" s="771"/>
      <c r="D9" s="771"/>
      <c r="E9" s="771"/>
      <c r="F9" s="348"/>
      <c r="G9" s="347">
        <v>2015</v>
      </c>
      <c r="H9" s="347">
        <v>2014</v>
      </c>
      <c r="I9" s="380"/>
      <c r="J9" s="771" t="s">
        <v>74</v>
      </c>
      <c r="K9" s="771"/>
      <c r="L9" s="771"/>
      <c r="M9" s="771"/>
      <c r="N9" s="348"/>
      <c r="O9" s="347">
        <v>2015</v>
      </c>
      <c r="P9" s="347">
        <v>2014</v>
      </c>
      <c r="Q9" s="381"/>
    </row>
    <row r="10" spans="1:17" s="16" customFormat="1" ht="3" customHeight="1">
      <c r="A10" s="28"/>
      <c r="B10" s="23"/>
      <c r="C10" s="23"/>
      <c r="D10" s="29"/>
      <c r="E10" s="29"/>
      <c r="F10" s="29"/>
      <c r="G10" s="286"/>
      <c r="H10" s="286"/>
      <c r="I10" s="23"/>
      <c r="Q10" s="31"/>
    </row>
    <row r="11" spans="1:17" s="16" customFormat="1" ht="12">
      <c r="A11" s="81"/>
      <c r="B11" s="34"/>
      <c r="C11" s="97"/>
      <c r="D11" s="97"/>
      <c r="E11" s="97"/>
      <c r="F11" s="97"/>
      <c r="G11" s="286"/>
      <c r="H11" s="286"/>
      <c r="I11" s="34"/>
      <c r="Q11" s="31"/>
    </row>
    <row r="12" spans="1:17" ht="17.25" customHeight="1">
      <c r="A12" s="81"/>
      <c r="B12" s="766" t="s">
        <v>173</v>
      </c>
      <c r="C12" s="766"/>
      <c r="D12" s="766"/>
      <c r="E12" s="766"/>
      <c r="F12" s="766"/>
      <c r="G12" s="286"/>
      <c r="H12" s="286"/>
      <c r="I12" s="34"/>
      <c r="J12" s="766" t="s">
        <v>174</v>
      </c>
      <c r="K12" s="766"/>
      <c r="L12" s="766"/>
      <c r="M12" s="766"/>
      <c r="N12" s="766"/>
      <c r="O12" s="287"/>
      <c r="P12" s="287"/>
      <c r="Q12" s="31"/>
    </row>
    <row r="13" spans="1:17" ht="17.25" customHeight="1">
      <c r="A13" s="81"/>
      <c r="B13" s="34"/>
      <c r="C13" s="97"/>
      <c r="D13" s="34"/>
      <c r="E13" s="97"/>
      <c r="F13" s="97"/>
      <c r="G13" s="286"/>
      <c r="H13" s="286"/>
      <c r="I13" s="34"/>
      <c r="J13" s="34"/>
      <c r="K13" s="97"/>
      <c r="L13" s="97"/>
      <c r="M13" s="97"/>
      <c r="N13" s="97"/>
      <c r="O13" s="287"/>
      <c r="P13" s="287"/>
      <c r="Q13" s="31"/>
    </row>
    <row r="14" spans="1:17" ht="17.25" customHeight="1">
      <c r="A14" s="81"/>
      <c r="B14" s="34"/>
      <c r="C14" s="766" t="s">
        <v>65</v>
      </c>
      <c r="D14" s="766"/>
      <c r="E14" s="766"/>
      <c r="F14" s="766"/>
      <c r="G14" s="288">
        <f>SUM(G15:G25)</f>
        <v>0</v>
      </c>
      <c r="H14" s="288">
        <f>SUM(H15:H25)</f>
        <v>0</v>
      </c>
      <c r="I14" s="34"/>
      <c r="J14" s="34"/>
      <c r="K14" s="766" t="s">
        <v>65</v>
      </c>
      <c r="L14" s="766"/>
      <c r="M14" s="766"/>
      <c r="N14" s="766"/>
      <c r="O14" s="288">
        <f>SUM(O15:O17)</f>
        <v>0</v>
      </c>
      <c r="P14" s="288">
        <f>SUM(P15:P17)</f>
        <v>0</v>
      </c>
      <c r="Q14" s="31"/>
    </row>
    <row r="15" spans="1:17" ht="15" customHeight="1">
      <c r="A15" s="81"/>
      <c r="B15" s="34"/>
      <c r="C15" s="97"/>
      <c r="D15" s="765" t="s">
        <v>86</v>
      </c>
      <c r="E15" s="765"/>
      <c r="F15" s="765"/>
      <c r="G15" s="289">
        <v>0</v>
      </c>
      <c r="H15" s="289">
        <v>0</v>
      </c>
      <c r="I15" s="34"/>
      <c r="J15" s="34"/>
      <c r="K15" s="16"/>
      <c r="L15" s="767" t="s">
        <v>32</v>
      </c>
      <c r="M15" s="767"/>
      <c r="N15" s="767"/>
      <c r="O15" s="289">
        <v>0</v>
      </c>
      <c r="P15" s="289">
        <v>0</v>
      </c>
      <c r="Q15" s="31"/>
    </row>
    <row r="16" spans="1:17" ht="15" customHeight="1">
      <c r="A16" s="81"/>
      <c r="B16" s="34"/>
      <c r="C16" s="97"/>
      <c r="D16" s="765" t="s">
        <v>198</v>
      </c>
      <c r="E16" s="765"/>
      <c r="F16" s="765"/>
      <c r="G16" s="289"/>
      <c r="H16" s="289"/>
      <c r="I16" s="34"/>
      <c r="J16" s="34"/>
      <c r="K16" s="16"/>
      <c r="L16" s="767" t="s">
        <v>34</v>
      </c>
      <c r="M16" s="767"/>
      <c r="N16" s="767"/>
      <c r="O16" s="289">
        <v>0</v>
      </c>
      <c r="P16" s="289">
        <v>0</v>
      </c>
      <c r="Q16" s="31"/>
    </row>
    <row r="17" spans="1:17" ht="15" customHeight="1">
      <c r="A17" s="81"/>
      <c r="B17" s="34"/>
      <c r="C17" s="290"/>
      <c r="D17" s="765" t="s">
        <v>175</v>
      </c>
      <c r="E17" s="765"/>
      <c r="F17" s="765"/>
      <c r="G17" s="289">
        <v>0</v>
      </c>
      <c r="H17" s="289">
        <v>0</v>
      </c>
      <c r="I17" s="34"/>
      <c r="J17" s="34"/>
      <c r="K17" s="286"/>
      <c r="L17" s="767" t="s">
        <v>202</v>
      </c>
      <c r="M17" s="767"/>
      <c r="N17" s="767"/>
      <c r="O17" s="289">
        <v>0</v>
      </c>
      <c r="P17" s="289">
        <v>0</v>
      </c>
      <c r="Q17" s="31"/>
    </row>
    <row r="18" spans="1:17" ht="15" customHeight="1">
      <c r="A18" s="81"/>
      <c r="B18" s="34"/>
      <c r="C18" s="290"/>
      <c r="D18" s="765" t="s">
        <v>92</v>
      </c>
      <c r="E18" s="765"/>
      <c r="F18" s="765"/>
      <c r="G18" s="289">
        <v>0</v>
      </c>
      <c r="H18" s="289">
        <v>0</v>
      </c>
      <c r="I18" s="34"/>
      <c r="J18" s="34"/>
      <c r="K18" s="286"/>
      <c r="Q18" s="31"/>
    </row>
    <row r="19" spans="1:17" ht="15" customHeight="1">
      <c r="A19" s="81"/>
      <c r="B19" s="34"/>
      <c r="C19" s="290"/>
      <c r="D19" s="765" t="s">
        <v>93</v>
      </c>
      <c r="E19" s="765"/>
      <c r="F19" s="765"/>
      <c r="G19" s="289">
        <v>0</v>
      </c>
      <c r="H19" s="289">
        <v>0</v>
      </c>
      <c r="I19" s="34"/>
      <c r="J19" s="34"/>
      <c r="K19" s="291" t="s">
        <v>66</v>
      </c>
      <c r="L19" s="291"/>
      <c r="M19" s="291"/>
      <c r="N19" s="291"/>
      <c r="O19" s="288">
        <f>SUM(O20:O22)</f>
        <v>0</v>
      </c>
      <c r="P19" s="288">
        <f>SUM(P20:P22)</f>
        <v>0</v>
      </c>
      <c r="Q19" s="31"/>
    </row>
    <row r="20" spans="1:17" ht="15" customHeight="1">
      <c r="A20" s="81"/>
      <c r="B20" s="34"/>
      <c r="C20" s="290"/>
      <c r="D20" s="765" t="s">
        <v>94</v>
      </c>
      <c r="E20" s="765"/>
      <c r="F20" s="765"/>
      <c r="G20" s="289">
        <v>0</v>
      </c>
      <c r="H20" s="289">
        <v>0</v>
      </c>
      <c r="I20" s="34"/>
      <c r="J20" s="34"/>
      <c r="K20" s="286"/>
      <c r="L20" s="290" t="s">
        <v>32</v>
      </c>
      <c r="M20" s="290"/>
      <c r="N20" s="290"/>
      <c r="O20" s="289">
        <v>0</v>
      </c>
      <c r="P20" s="289">
        <v>0</v>
      </c>
      <c r="Q20" s="31"/>
    </row>
    <row r="21" spans="1:17" ht="15" customHeight="1">
      <c r="A21" s="81"/>
      <c r="B21" s="34"/>
      <c r="C21" s="290"/>
      <c r="D21" s="765" t="s">
        <v>96</v>
      </c>
      <c r="E21" s="765"/>
      <c r="F21" s="765"/>
      <c r="G21" s="289">
        <v>0</v>
      </c>
      <c r="H21" s="289">
        <v>0</v>
      </c>
      <c r="I21" s="34"/>
      <c r="J21" s="34"/>
      <c r="K21" s="286"/>
      <c r="L21" s="767" t="s">
        <v>34</v>
      </c>
      <c r="M21" s="767"/>
      <c r="N21" s="767"/>
      <c r="O21" s="289">
        <v>0</v>
      </c>
      <c r="P21" s="289">
        <v>0</v>
      </c>
      <c r="Q21" s="31"/>
    </row>
    <row r="22" spans="1:17" ht="28.5" customHeight="1">
      <c r="A22" s="81"/>
      <c r="B22" s="34"/>
      <c r="C22" s="290"/>
      <c r="D22" s="765" t="s">
        <v>98</v>
      </c>
      <c r="E22" s="765"/>
      <c r="F22" s="765"/>
      <c r="G22" s="289">
        <v>0</v>
      </c>
      <c r="H22" s="289">
        <v>0</v>
      </c>
      <c r="I22" s="34"/>
      <c r="J22" s="34"/>
      <c r="K22" s="16"/>
      <c r="L22" s="767" t="s">
        <v>203</v>
      </c>
      <c r="M22" s="767"/>
      <c r="N22" s="767"/>
      <c r="O22" s="289">
        <v>0</v>
      </c>
      <c r="P22" s="289">
        <v>0</v>
      </c>
      <c r="Q22" s="31"/>
    </row>
    <row r="23" spans="1:17" ht="15" customHeight="1">
      <c r="A23" s="81"/>
      <c r="B23" s="34"/>
      <c r="C23" s="290"/>
      <c r="D23" s="765" t="s">
        <v>103</v>
      </c>
      <c r="E23" s="765"/>
      <c r="F23" s="765"/>
      <c r="G23" s="289">
        <v>0</v>
      </c>
      <c r="H23" s="289">
        <v>0</v>
      </c>
      <c r="I23" s="34"/>
      <c r="J23" s="34"/>
      <c r="K23" s="766" t="s">
        <v>176</v>
      </c>
      <c r="L23" s="766"/>
      <c r="M23" s="766"/>
      <c r="N23" s="766"/>
      <c r="O23" s="288">
        <f>O14-O19</f>
        <v>0</v>
      </c>
      <c r="P23" s="288">
        <f>P14-P19</f>
        <v>0</v>
      </c>
      <c r="Q23" s="31"/>
    </row>
    <row r="24" spans="1:17" ht="15" customHeight="1">
      <c r="A24" s="81"/>
      <c r="B24" s="34"/>
      <c r="C24" s="290"/>
      <c r="D24" s="765" t="s">
        <v>199</v>
      </c>
      <c r="E24" s="765"/>
      <c r="F24" s="765"/>
      <c r="G24" s="289">
        <v>0</v>
      </c>
      <c r="H24" s="289">
        <v>0</v>
      </c>
      <c r="I24" s="34"/>
      <c r="J24" s="34"/>
      <c r="Q24" s="31"/>
    </row>
    <row r="25" spans="1:17" ht="15" customHeight="1">
      <c r="A25" s="81"/>
      <c r="B25" s="34"/>
      <c r="C25" s="290"/>
      <c r="D25" s="765" t="s">
        <v>200</v>
      </c>
      <c r="E25" s="765"/>
      <c r="F25" s="122"/>
      <c r="G25" s="289">
        <v>0</v>
      </c>
      <c r="H25" s="289">
        <v>0</v>
      </c>
      <c r="I25" s="34"/>
      <c r="J25" s="16"/>
      <c r="Q25" s="31"/>
    </row>
    <row r="26" spans="1:17" ht="15" customHeight="1">
      <c r="A26" s="81"/>
      <c r="B26" s="34"/>
      <c r="C26" s="97"/>
      <c r="D26" s="34"/>
      <c r="E26" s="97"/>
      <c r="F26" s="97"/>
      <c r="G26" s="286"/>
      <c r="H26" s="286"/>
      <c r="I26" s="34"/>
      <c r="J26" s="766" t="s">
        <v>177</v>
      </c>
      <c r="K26" s="766"/>
      <c r="L26" s="766"/>
      <c r="M26" s="766"/>
      <c r="N26" s="766"/>
      <c r="O26" s="16"/>
      <c r="P26" s="16"/>
      <c r="Q26" s="31"/>
    </row>
    <row r="27" spans="1:17" ht="15" customHeight="1">
      <c r="A27" s="81"/>
      <c r="B27" s="34"/>
      <c r="C27" s="766" t="s">
        <v>66</v>
      </c>
      <c r="D27" s="766"/>
      <c r="E27" s="766"/>
      <c r="F27" s="766"/>
      <c r="G27" s="288">
        <f>SUM(G28:G46)</f>
        <v>0</v>
      </c>
      <c r="H27" s="288">
        <f>SUM(H28:H46)</f>
        <v>0</v>
      </c>
      <c r="I27" s="34"/>
      <c r="J27" s="34"/>
      <c r="K27" s="97"/>
      <c r="L27" s="34"/>
      <c r="M27" s="122"/>
      <c r="N27" s="122"/>
      <c r="O27" s="287"/>
      <c r="P27" s="287"/>
      <c r="Q27" s="31"/>
    </row>
    <row r="28" spans="1:17" ht="15" customHeight="1">
      <c r="A28" s="81"/>
      <c r="B28" s="34"/>
      <c r="C28" s="291"/>
      <c r="D28" s="765" t="s">
        <v>178</v>
      </c>
      <c r="E28" s="765"/>
      <c r="F28" s="765"/>
      <c r="G28" s="289">
        <v>0</v>
      </c>
      <c r="H28" s="289">
        <v>0</v>
      </c>
      <c r="I28" s="34"/>
      <c r="J28" s="34"/>
      <c r="K28" s="291" t="s">
        <v>65</v>
      </c>
      <c r="L28" s="291"/>
      <c r="M28" s="291"/>
      <c r="N28" s="291"/>
      <c r="O28" s="288">
        <f>O29+O32</f>
        <v>0</v>
      </c>
      <c r="P28" s="288">
        <f>P29+P32</f>
        <v>0</v>
      </c>
      <c r="Q28" s="31"/>
    </row>
    <row r="29" spans="1:17" ht="15" customHeight="1">
      <c r="A29" s="81"/>
      <c r="B29" s="34"/>
      <c r="C29" s="291"/>
      <c r="D29" s="765" t="s">
        <v>89</v>
      </c>
      <c r="E29" s="765"/>
      <c r="F29" s="765"/>
      <c r="G29" s="289">
        <v>0</v>
      </c>
      <c r="H29" s="289">
        <v>0</v>
      </c>
      <c r="I29" s="34"/>
      <c r="J29" s="16"/>
      <c r="K29" s="16"/>
      <c r="L29" s="290" t="s">
        <v>179</v>
      </c>
      <c r="M29" s="290"/>
      <c r="N29" s="290"/>
      <c r="O29" s="289">
        <f>SUM(O30:O31)</f>
        <v>0</v>
      </c>
      <c r="P29" s="289">
        <f>SUM(P30:P31)</f>
        <v>0</v>
      </c>
      <c r="Q29" s="31"/>
    </row>
    <row r="30" spans="1:17" ht="15" customHeight="1">
      <c r="A30" s="81"/>
      <c r="B30" s="34"/>
      <c r="C30" s="291"/>
      <c r="D30" s="765" t="s">
        <v>91</v>
      </c>
      <c r="E30" s="765"/>
      <c r="F30" s="765"/>
      <c r="G30" s="289">
        <v>0</v>
      </c>
      <c r="H30" s="289">
        <v>0</v>
      </c>
      <c r="I30" s="34"/>
      <c r="J30" s="34"/>
      <c r="K30" s="291"/>
      <c r="L30" s="290" t="s">
        <v>180</v>
      </c>
      <c r="M30" s="290"/>
      <c r="N30" s="290"/>
      <c r="O30" s="289">
        <v>0</v>
      </c>
      <c r="P30" s="289">
        <v>0</v>
      </c>
      <c r="Q30" s="31"/>
    </row>
    <row r="31" spans="1:17" ht="15" customHeight="1">
      <c r="A31" s="81"/>
      <c r="B31" s="34"/>
      <c r="C31" s="97"/>
      <c r="D31" s="34"/>
      <c r="E31" s="97"/>
      <c r="F31" s="97"/>
      <c r="G31" s="286"/>
      <c r="H31" s="286"/>
      <c r="I31" s="34"/>
      <c r="J31" s="34"/>
      <c r="K31" s="291"/>
      <c r="L31" s="290" t="s">
        <v>182</v>
      </c>
      <c r="M31" s="290"/>
      <c r="N31" s="290"/>
      <c r="O31" s="289">
        <v>0</v>
      </c>
      <c r="P31" s="289">
        <v>0</v>
      </c>
      <c r="Q31" s="31"/>
    </row>
    <row r="32" spans="1:17" ht="15" customHeight="1">
      <c r="A32" s="81"/>
      <c r="B32" s="34"/>
      <c r="C32" s="291"/>
      <c r="D32" s="765" t="s">
        <v>95</v>
      </c>
      <c r="E32" s="765"/>
      <c r="F32" s="765"/>
      <c r="G32" s="289">
        <v>0</v>
      </c>
      <c r="H32" s="289">
        <v>0</v>
      </c>
      <c r="I32" s="34"/>
      <c r="J32" s="34"/>
      <c r="K32" s="291"/>
      <c r="L32" s="767" t="s">
        <v>298</v>
      </c>
      <c r="M32" s="767"/>
      <c r="N32" s="767"/>
      <c r="O32" s="289">
        <v>0</v>
      </c>
      <c r="P32" s="289">
        <v>0</v>
      </c>
      <c r="Q32" s="31"/>
    </row>
    <row r="33" spans="1:17" ht="15" customHeight="1">
      <c r="A33" s="81"/>
      <c r="B33" s="34"/>
      <c r="C33" s="291"/>
      <c r="D33" s="765" t="s">
        <v>181</v>
      </c>
      <c r="E33" s="765"/>
      <c r="F33" s="765"/>
      <c r="G33" s="289">
        <v>0</v>
      </c>
      <c r="H33" s="289">
        <v>0</v>
      </c>
      <c r="I33" s="34"/>
      <c r="J33" s="34"/>
      <c r="K33" s="286"/>
      <c r="Q33" s="31"/>
    </row>
    <row r="34" spans="1:17" ht="15" customHeight="1">
      <c r="A34" s="81"/>
      <c r="B34" s="34"/>
      <c r="C34" s="291"/>
      <c r="D34" s="765" t="s">
        <v>183</v>
      </c>
      <c r="E34" s="765"/>
      <c r="F34" s="765"/>
      <c r="G34" s="289">
        <v>0</v>
      </c>
      <c r="H34" s="289">
        <v>0</v>
      </c>
      <c r="I34" s="34"/>
      <c r="J34" s="34"/>
      <c r="K34" s="291" t="s">
        <v>66</v>
      </c>
      <c r="L34" s="291"/>
      <c r="M34" s="291"/>
      <c r="N34" s="291"/>
      <c r="O34" s="288">
        <f>O35+O38</f>
        <v>0</v>
      </c>
      <c r="P34" s="288">
        <f>P35+P38</f>
        <v>0</v>
      </c>
      <c r="Q34" s="31"/>
    </row>
    <row r="35" spans="1:17" ht="15" customHeight="1">
      <c r="A35" s="81"/>
      <c r="B35" s="34"/>
      <c r="C35" s="291"/>
      <c r="D35" s="765" t="s">
        <v>100</v>
      </c>
      <c r="E35" s="765"/>
      <c r="F35" s="765"/>
      <c r="G35" s="289">
        <v>0</v>
      </c>
      <c r="H35" s="289">
        <v>0</v>
      </c>
      <c r="I35" s="34"/>
      <c r="J35" s="34"/>
      <c r="K35" s="16"/>
      <c r="L35" s="290" t="s">
        <v>184</v>
      </c>
      <c r="M35" s="290"/>
      <c r="N35" s="290"/>
      <c r="O35" s="289">
        <f>SUM(O36:O37)</f>
        <v>0</v>
      </c>
      <c r="P35" s="289">
        <f>SUM(P36:P37)</f>
        <v>0</v>
      </c>
      <c r="Q35" s="31"/>
    </row>
    <row r="36" spans="1:17" ht="15" customHeight="1">
      <c r="A36" s="81"/>
      <c r="B36" s="34"/>
      <c r="C36" s="291"/>
      <c r="D36" s="765" t="s">
        <v>102</v>
      </c>
      <c r="E36" s="765"/>
      <c r="F36" s="765"/>
      <c r="G36" s="289">
        <v>0</v>
      </c>
      <c r="H36" s="289">
        <v>0</v>
      </c>
      <c r="I36" s="34"/>
      <c r="J36" s="34"/>
      <c r="K36" s="291"/>
      <c r="L36" s="290" t="s">
        <v>180</v>
      </c>
      <c r="M36" s="290"/>
      <c r="N36" s="290"/>
      <c r="O36" s="289">
        <v>0</v>
      </c>
      <c r="P36" s="289">
        <v>0</v>
      </c>
      <c r="Q36" s="31"/>
    </row>
    <row r="37" spans="1:17" ht="15" customHeight="1">
      <c r="A37" s="81"/>
      <c r="B37" s="34"/>
      <c r="C37" s="291"/>
      <c r="D37" s="765" t="s">
        <v>104</v>
      </c>
      <c r="E37" s="765"/>
      <c r="F37" s="765"/>
      <c r="G37" s="289">
        <v>0</v>
      </c>
      <c r="H37" s="289">
        <v>0</v>
      </c>
      <c r="I37" s="34"/>
      <c r="J37" s="16"/>
      <c r="K37" s="291"/>
      <c r="L37" s="290" t="s">
        <v>182</v>
      </c>
      <c r="M37" s="290"/>
      <c r="N37" s="290"/>
      <c r="O37" s="289">
        <v>0</v>
      </c>
      <c r="P37" s="289">
        <v>0</v>
      </c>
      <c r="Q37" s="31"/>
    </row>
    <row r="38" spans="1:17" ht="15" customHeight="1">
      <c r="A38" s="81"/>
      <c r="B38" s="34"/>
      <c r="C38" s="291"/>
      <c r="D38" s="765" t="s">
        <v>105</v>
      </c>
      <c r="E38" s="765"/>
      <c r="F38" s="765"/>
      <c r="G38" s="289">
        <v>0</v>
      </c>
      <c r="H38" s="289">
        <v>0</v>
      </c>
      <c r="I38" s="34"/>
      <c r="J38" s="34"/>
      <c r="K38" s="291"/>
      <c r="L38" s="767" t="s">
        <v>299</v>
      </c>
      <c r="M38" s="767"/>
      <c r="N38" s="767"/>
      <c r="O38" s="289">
        <v>0</v>
      </c>
      <c r="P38" s="289">
        <v>0</v>
      </c>
      <c r="Q38" s="31"/>
    </row>
    <row r="39" spans="1:17" ht="15" customHeight="1">
      <c r="A39" s="81"/>
      <c r="B39" s="34"/>
      <c r="C39" s="291"/>
      <c r="D39" s="765" t="s">
        <v>106</v>
      </c>
      <c r="E39" s="765"/>
      <c r="F39" s="765"/>
      <c r="G39" s="289">
        <v>0</v>
      </c>
      <c r="H39" s="289">
        <v>0</v>
      </c>
      <c r="I39" s="34"/>
      <c r="J39" s="34"/>
      <c r="K39" s="286"/>
      <c r="Q39" s="31"/>
    </row>
    <row r="40" spans="1:17" ht="15" customHeight="1">
      <c r="A40" s="81"/>
      <c r="B40" s="34"/>
      <c r="C40" s="291"/>
      <c r="D40" s="765" t="s">
        <v>108</v>
      </c>
      <c r="E40" s="765"/>
      <c r="F40" s="765"/>
      <c r="G40" s="289">
        <v>0</v>
      </c>
      <c r="H40" s="289">
        <v>0</v>
      </c>
      <c r="I40" s="34"/>
      <c r="J40" s="34"/>
      <c r="K40" s="766" t="s">
        <v>186</v>
      </c>
      <c r="L40" s="766"/>
      <c r="M40" s="766"/>
      <c r="N40" s="766"/>
      <c r="O40" s="288">
        <f>O28-O34</f>
        <v>0</v>
      </c>
      <c r="P40" s="288">
        <f>P28-P34</f>
        <v>0</v>
      </c>
      <c r="Q40" s="31"/>
    </row>
    <row r="41" spans="1:17" ht="15" customHeight="1">
      <c r="A41" s="81"/>
      <c r="B41" s="34"/>
      <c r="C41" s="97"/>
      <c r="D41" s="34"/>
      <c r="E41" s="97"/>
      <c r="F41" s="97"/>
      <c r="G41" s="286"/>
      <c r="H41" s="286"/>
      <c r="I41" s="34"/>
      <c r="J41" s="34"/>
      <c r="Q41" s="31"/>
    </row>
    <row r="42" spans="1:17" ht="15" customHeight="1">
      <c r="A42" s="81"/>
      <c r="B42" s="34"/>
      <c r="C42" s="291"/>
      <c r="D42" s="765" t="s">
        <v>185</v>
      </c>
      <c r="E42" s="765"/>
      <c r="F42" s="765"/>
      <c r="G42" s="289">
        <v>0</v>
      </c>
      <c r="H42" s="289">
        <v>0</v>
      </c>
      <c r="I42" s="34"/>
      <c r="J42" s="34"/>
      <c r="Q42" s="31"/>
    </row>
    <row r="43" spans="1:17" ht="25.5" customHeight="1">
      <c r="A43" s="81"/>
      <c r="B43" s="34"/>
      <c r="C43" s="291"/>
      <c r="D43" s="765" t="s">
        <v>140</v>
      </c>
      <c r="E43" s="765"/>
      <c r="F43" s="765"/>
      <c r="G43" s="289">
        <v>0</v>
      </c>
      <c r="H43" s="289">
        <v>0</v>
      </c>
      <c r="I43" s="34"/>
      <c r="J43" s="768" t="s">
        <v>188</v>
      </c>
      <c r="K43" s="768"/>
      <c r="L43" s="768"/>
      <c r="M43" s="768"/>
      <c r="N43" s="768"/>
      <c r="O43" s="292">
        <f>G48+O23+O40</f>
        <v>0</v>
      </c>
      <c r="P43" s="292">
        <f>H48+P23+P40</f>
        <v>0</v>
      </c>
      <c r="Q43" s="31"/>
    </row>
    <row r="44" spans="1:17" ht="15" customHeight="1">
      <c r="A44" s="81"/>
      <c r="B44" s="34"/>
      <c r="C44" s="291"/>
      <c r="D44" s="765" t="s">
        <v>115</v>
      </c>
      <c r="E44" s="765"/>
      <c r="F44" s="765"/>
      <c r="G44" s="289">
        <v>0</v>
      </c>
      <c r="H44" s="289">
        <v>0</v>
      </c>
      <c r="I44" s="34"/>
      <c r="Q44" s="31"/>
    </row>
    <row r="45" spans="1:17" ht="15" customHeight="1">
      <c r="A45" s="81"/>
      <c r="B45" s="34"/>
      <c r="C45" s="286"/>
      <c r="D45" s="286"/>
      <c r="E45" s="286"/>
      <c r="F45" s="286"/>
      <c r="G45" s="286"/>
      <c r="H45" s="286"/>
      <c r="I45" s="34"/>
      <c r="Q45" s="31"/>
    </row>
    <row r="46" spans="1:17" ht="15" customHeight="1">
      <c r="A46" s="81"/>
      <c r="B46" s="34"/>
      <c r="C46" s="291"/>
      <c r="D46" s="765" t="s">
        <v>201</v>
      </c>
      <c r="E46" s="765"/>
      <c r="F46" s="765"/>
      <c r="G46" s="289">
        <v>0</v>
      </c>
      <c r="H46" s="289">
        <v>0</v>
      </c>
      <c r="I46" s="34"/>
      <c r="Q46" s="31"/>
    </row>
    <row r="47" spans="1:17" ht="12">
      <c r="A47" s="81"/>
      <c r="B47" s="34"/>
      <c r="C47" s="97"/>
      <c r="D47" s="34"/>
      <c r="E47" s="97"/>
      <c r="F47" s="97"/>
      <c r="G47" s="286"/>
      <c r="H47" s="286"/>
      <c r="I47" s="34"/>
      <c r="J47" s="768" t="s">
        <v>193</v>
      </c>
      <c r="K47" s="768"/>
      <c r="L47" s="768"/>
      <c r="M47" s="768"/>
      <c r="N47" s="768"/>
      <c r="O47" s="292">
        <v>0</v>
      </c>
      <c r="P47" s="292">
        <v>0</v>
      </c>
      <c r="Q47" s="31"/>
    </row>
    <row r="48" spans="1:17" s="296" customFormat="1" ht="12">
      <c r="A48" s="293"/>
      <c r="B48" s="294"/>
      <c r="C48" s="766" t="s">
        <v>187</v>
      </c>
      <c r="D48" s="766"/>
      <c r="E48" s="766"/>
      <c r="F48" s="766"/>
      <c r="G48" s="292">
        <f>G14-G27</f>
        <v>0</v>
      </c>
      <c r="H48" s="292">
        <f>H14-H27</f>
        <v>0</v>
      </c>
      <c r="I48" s="294"/>
      <c r="J48" s="768" t="s">
        <v>194</v>
      </c>
      <c r="K48" s="768"/>
      <c r="L48" s="768"/>
      <c r="M48" s="768"/>
      <c r="N48" s="768"/>
      <c r="O48" s="292">
        <f>+O47+O43</f>
        <v>0</v>
      </c>
      <c r="P48" s="292">
        <f>+P43+P47</f>
        <v>0</v>
      </c>
      <c r="Q48" s="295"/>
    </row>
    <row r="49" spans="1:17" s="296" customFormat="1" ht="12">
      <c r="A49" s="293"/>
      <c r="B49" s="294"/>
      <c r="C49" s="291"/>
      <c r="D49" s="291"/>
      <c r="E49" s="291"/>
      <c r="F49" s="291"/>
      <c r="G49" s="292"/>
      <c r="H49" s="292"/>
      <c r="I49" s="294"/>
      <c r="O49" s="300"/>
      <c r="Q49" s="295"/>
    </row>
    <row r="50" spans="1:17" ht="14.25" customHeight="1">
      <c r="A50" s="92"/>
      <c r="B50" s="93"/>
      <c r="C50" s="297"/>
      <c r="D50" s="297"/>
      <c r="E50" s="297"/>
      <c r="F50" s="297"/>
      <c r="G50" s="298"/>
      <c r="H50" s="298"/>
      <c r="I50" s="93"/>
      <c r="J50" s="56"/>
      <c r="K50" s="56"/>
      <c r="L50" s="56"/>
      <c r="M50" s="56"/>
      <c r="N50" s="56"/>
      <c r="O50" s="301"/>
      <c r="P50" s="56"/>
      <c r="Q50" s="58"/>
    </row>
    <row r="51" spans="1:17" ht="14.25" customHeight="1">
      <c r="A51" s="34"/>
      <c r="I51" s="34"/>
      <c r="J51" s="34"/>
      <c r="K51" s="286"/>
      <c r="L51" s="286"/>
      <c r="M51" s="286"/>
      <c r="N51" s="286"/>
      <c r="O51" s="287"/>
      <c r="P51" s="287"/>
      <c r="Q51" s="16"/>
    </row>
    <row r="52" spans="1:17" ht="6" customHeight="1">
      <c r="A52" s="34"/>
      <c r="I52" s="34"/>
      <c r="J52" s="16"/>
      <c r="K52" s="16"/>
      <c r="L52" s="16"/>
      <c r="M52" s="16"/>
      <c r="N52" s="16"/>
      <c r="O52" s="16"/>
      <c r="P52" s="16"/>
      <c r="Q52" s="16"/>
    </row>
    <row r="53" spans="1:17" ht="15" customHeight="1">
      <c r="A53" s="16"/>
      <c r="B53" s="43" t="s">
        <v>76</v>
      </c>
      <c r="C53" s="43"/>
      <c r="D53" s="43"/>
      <c r="E53" s="43"/>
      <c r="F53" s="43"/>
      <c r="G53" s="43"/>
      <c r="H53" s="43"/>
      <c r="I53" s="43"/>
      <c r="J53" s="43"/>
      <c r="K53" s="16"/>
      <c r="L53" s="16"/>
      <c r="M53" s="16"/>
      <c r="N53" s="16"/>
      <c r="O53" s="190"/>
      <c r="P53" s="16"/>
      <c r="Q53" s="16"/>
    </row>
    <row r="54" spans="1:17" ht="22.5" customHeight="1">
      <c r="A54" s="16"/>
      <c r="B54" s="43"/>
      <c r="C54" s="64"/>
      <c r="D54" s="65"/>
      <c r="E54" s="65"/>
      <c r="F54" s="16"/>
      <c r="G54" s="66"/>
      <c r="H54" s="64"/>
      <c r="I54" s="65"/>
      <c r="J54" s="65"/>
      <c r="K54" s="16"/>
      <c r="L54" s="16"/>
      <c r="M54" s="16"/>
      <c r="N54" s="16"/>
      <c r="O54" s="190"/>
      <c r="P54" s="16"/>
      <c r="Q54" s="16"/>
    </row>
    <row r="55" spans="1:17" ht="29.25" customHeight="1">
      <c r="A55" s="16"/>
      <c r="B55" s="43"/>
      <c r="C55" s="64"/>
      <c r="D55" s="330"/>
      <c r="E55" s="330"/>
      <c r="F55" s="331"/>
      <c r="G55" s="331"/>
      <c r="H55" s="64"/>
      <c r="I55" s="65"/>
      <c r="J55" s="65"/>
      <c r="K55" s="16"/>
      <c r="L55" s="769"/>
      <c r="M55" s="769"/>
      <c r="N55" s="769"/>
      <c r="O55" s="769"/>
      <c r="P55" s="16"/>
      <c r="Q55" s="16"/>
    </row>
    <row r="56" spans="1:17" ht="14.1" customHeight="1">
      <c r="A56" s="16"/>
      <c r="B56" s="68"/>
      <c r="C56" s="16"/>
      <c r="D56" s="700" t="s">
        <v>77</v>
      </c>
      <c r="E56" s="700"/>
      <c r="F56" s="770"/>
      <c r="G56" s="770"/>
      <c r="H56" s="16"/>
      <c r="I56" s="69"/>
      <c r="J56" s="16"/>
      <c r="K56" s="23"/>
      <c r="L56" s="716" t="s">
        <v>80</v>
      </c>
      <c r="M56" s="716"/>
      <c r="N56" s="716"/>
      <c r="O56" s="716"/>
      <c r="P56" s="16"/>
      <c r="Q56" s="16"/>
    </row>
    <row r="57" spans="1:17" ht="14.1" customHeight="1">
      <c r="A57" s="16"/>
      <c r="B57" s="70"/>
      <c r="C57" s="16"/>
      <c r="D57" s="696" t="s">
        <v>78</v>
      </c>
      <c r="E57" s="696"/>
      <c r="F57" s="696"/>
      <c r="G57" s="696"/>
      <c r="H57" s="16"/>
      <c r="I57" s="69"/>
      <c r="J57" s="16"/>
      <c r="L57" s="717" t="s">
        <v>79</v>
      </c>
      <c r="M57" s="717"/>
      <c r="N57" s="717"/>
      <c r="O57" s="717"/>
      <c r="P57" s="16"/>
      <c r="Q57" s="16"/>
    </row>
  </sheetData>
  <sheetProtection formatCells="0" selectLockedCells="1"/>
  <mergeCells count="61">
    <mergeCell ref="E1:O1"/>
    <mergeCell ref="B6:D6"/>
    <mergeCell ref="H6:N6"/>
    <mergeCell ref="A3:P3"/>
    <mergeCell ref="A2:Q2"/>
    <mergeCell ref="A4:Q4"/>
    <mergeCell ref="B9:E9"/>
    <mergeCell ref="J9:M9"/>
    <mergeCell ref="B12:F12"/>
    <mergeCell ref="J12:N12"/>
    <mergeCell ref="C14:F14"/>
    <mergeCell ref="K14:N14"/>
    <mergeCell ref="D20:F20"/>
    <mergeCell ref="L17:N17"/>
    <mergeCell ref="D22:F22"/>
    <mergeCell ref="D15:F15"/>
    <mergeCell ref="D17:F17"/>
    <mergeCell ref="D18:F18"/>
    <mergeCell ref="L15:N15"/>
    <mergeCell ref="D19:F19"/>
    <mergeCell ref="L16:N16"/>
    <mergeCell ref="D16:F16"/>
    <mergeCell ref="D23:F23"/>
    <mergeCell ref="L21:N21"/>
    <mergeCell ref="D24:F24"/>
    <mergeCell ref="L22:N22"/>
    <mergeCell ref="D25:E25"/>
    <mergeCell ref="K23:N23"/>
    <mergeCell ref="D21:F21"/>
    <mergeCell ref="J26:N26"/>
    <mergeCell ref="C27:F27"/>
    <mergeCell ref="D28:F28"/>
    <mergeCell ref="D29:F29"/>
    <mergeCell ref="D30:F30"/>
    <mergeCell ref="L56:O56"/>
    <mergeCell ref="L57:O57"/>
    <mergeCell ref="D43:F43"/>
    <mergeCell ref="D44:F44"/>
    <mergeCell ref="D46:F46"/>
    <mergeCell ref="C48:F48"/>
    <mergeCell ref="J43:N43"/>
    <mergeCell ref="J47:N47"/>
    <mergeCell ref="J48:N48"/>
    <mergeCell ref="L55:O55"/>
    <mergeCell ref="D56:E56"/>
    <mergeCell ref="F56:G56"/>
    <mergeCell ref="D57:E57"/>
    <mergeCell ref="F57:G57"/>
    <mergeCell ref="D42:F42"/>
    <mergeCell ref="D32:F32"/>
    <mergeCell ref="D33:F33"/>
    <mergeCell ref="D34:F34"/>
    <mergeCell ref="K40:N40"/>
    <mergeCell ref="D39:F39"/>
    <mergeCell ref="D40:F40"/>
    <mergeCell ref="L38:N38"/>
    <mergeCell ref="L32:N32"/>
    <mergeCell ref="D35:F35"/>
    <mergeCell ref="D36:F36"/>
    <mergeCell ref="D37:F37"/>
    <mergeCell ref="D38:F38"/>
  </mergeCells>
  <printOptions horizontalCentered="1"/>
  <pageMargins left="0.39370078740157483" right="0.55118110236220474" top="0" bottom="0" header="0" footer="0"/>
  <pageSetup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showGridLines="0" workbookViewId="0">
      <selection activeCell="A2" sqref="A2:D2"/>
    </sheetView>
  </sheetViews>
  <sheetFormatPr baseColWidth="10" defaultColWidth="11.44140625" defaultRowHeight="11.4"/>
  <cols>
    <col min="1" max="1" width="19.33203125" style="18" customWidth="1"/>
    <col min="2" max="2" width="43" style="198" customWidth="1"/>
    <col min="3" max="3" width="3.6640625" style="198" customWidth="1"/>
    <col min="4" max="4" width="46.44140625" style="198" customWidth="1"/>
    <col min="5" max="6" width="15.6640625" style="198" customWidth="1"/>
    <col min="7" max="16384" width="11.44140625" style="198"/>
  </cols>
  <sheetData>
    <row r="1" spans="1:8" ht="9.75" customHeight="1">
      <c r="A1" s="707"/>
      <c r="B1" s="707"/>
      <c r="C1" s="707"/>
      <c r="D1" s="707"/>
    </row>
    <row r="2" spans="1:8" ht="12">
      <c r="A2" s="707" t="s">
        <v>498</v>
      </c>
      <c r="B2" s="707"/>
      <c r="C2" s="707"/>
      <c r="D2" s="707"/>
    </row>
    <row r="3" spans="1:8" ht="12">
      <c r="A3" s="707" t="s">
        <v>480</v>
      </c>
      <c r="B3" s="707"/>
      <c r="C3" s="707"/>
      <c r="D3" s="707"/>
    </row>
    <row r="4" spans="1:8" ht="12">
      <c r="A4" s="707" t="s">
        <v>0</v>
      </c>
      <c r="B4" s="707"/>
      <c r="C4" s="707"/>
      <c r="D4" s="707"/>
    </row>
    <row r="5" spans="1:8" ht="8.25" customHeight="1"/>
    <row r="6" spans="1:8" ht="15" customHeight="1">
      <c r="B6" s="21" t="s">
        <v>3</v>
      </c>
      <c r="C6" s="708" t="s">
        <v>445</v>
      </c>
      <c r="D6" s="708"/>
      <c r="E6" s="358"/>
      <c r="F6" s="358"/>
      <c r="G6" s="358"/>
      <c r="H6" s="358"/>
    </row>
    <row r="8" spans="1:8" ht="24.75" customHeight="1">
      <c r="A8" s="322" t="s">
        <v>318</v>
      </c>
      <c r="B8" s="773" t="s">
        <v>75</v>
      </c>
      <c r="C8" s="773"/>
      <c r="D8" s="774"/>
    </row>
    <row r="9" spans="1:8">
      <c r="A9" s="323" t="s">
        <v>319</v>
      </c>
      <c r="B9" s="324"/>
      <c r="C9" s="324"/>
      <c r="D9" s="325"/>
    </row>
    <row r="10" spans="1:8">
      <c r="A10" s="51"/>
      <c r="B10" s="326"/>
      <c r="C10" s="326"/>
      <c r="D10" s="327"/>
    </row>
    <row r="11" spans="1:8">
      <c r="A11" s="51"/>
      <c r="B11" s="326"/>
      <c r="C11" s="326"/>
      <c r="D11" s="327"/>
    </row>
    <row r="12" spans="1:8">
      <c r="A12" s="51"/>
      <c r="B12" s="326"/>
      <c r="C12" s="326"/>
      <c r="D12" s="327"/>
    </row>
    <row r="13" spans="1:8">
      <c r="A13" s="51"/>
      <c r="B13" s="326"/>
      <c r="C13" s="326"/>
      <c r="D13" s="327"/>
    </row>
    <row r="14" spans="1:8">
      <c r="A14" s="51" t="s">
        <v>320</v>
      </c>
      <c r="B14" s="326"/>
      <c r="C14" s="326"/>
      <c r="D14" s="327"/>
    </row>
    <row r="15" spans="1:8">
      <c r="A15" s="51"/>
      <c r="B15" s="326"/>
      <c r="C15" s="326"/>
      <c r="D15" s="327"/>
    </row>
    <row r="16" spans="1:8">
      <c r="A16" s="51"/>
      <c r="B16" s="326"/>
      <c r="C16" s="326"/>
      <c r="D16" s="327"/>
    </row>
    <row r="17" spans="1:4">
      <c r="A17" s="51"/>
      <c r="B17" s="326"/>
      <c r="C17" s="326"/>
      <c r="D17" s="327"/>
    </row>
    <row r="18" spans="1:4">
      <c r="A18" s="51"/>
      <c r="B18" s="326"/>
      <c r="C18" s="326"/>
      <c r="D18" s="327"/>
    </row>
    <row r="19" spans="1:4">
      <c r="A19" s="51" t="s">
        <v>321</v>
      </c>
      <c r="B19" s="326"/>
      <c r="C19" s="326"/>
      <c r="D19" s="327"/>
    </row>
    <row r="20" spans="1:4">
      <c r="A20" s="51"/>
      <c r="B20" s="326"/>
      <c r="C20" s="326"/>
      <c r="D20" s="327"/>
    </row>
    <row r="21" spans="1:4">
      <c r="A21" s="51"/>
      <c r="B21" s="326"/>
      <c r="C21" s="326"/>
      <c r="D21" s="327"/>
    </row>
    <row r="22" spans="1:4">
      <c r="A22" s="51"/>
      <c r="B22" s="326"/>
      <c r="C22" s="326"/>
      <c r="D22" s="327"/>
    </row>
    <row r="23" spans="1:4">
      <c r="A23" s="51"/>
      <c r="B23" s="326"/>
      <c r="C23" s="326"/>
      <c r="D23" s="327"/>
    </row>
    <row r="24" spans="1:4">
      <c r="A24" s="51" t="s">
        <v>322</v>
      </c>
      <c r="B24" s="326"/>
      <c r="C24" s="326"/>
      <c r="D24" s="327"/>
    </row>
    <row r="25" spans="1:4">
      <c r="A25" s="55"/>
      <c r="B25" s="224"/>
      <c r="C25" s="224"/>
      <c r="D25" s="328"/>
    </row>
    <row r="27" spans="1:4">
      <c r="A27" s="310" t="s">
        <v>76</v>
      </c>
    </row>
    <row r="31" spans="1:4">
      <c r="A31" s="198"/>
      <c r="B31" s="329"/>
      <c r="D31" s="224"/>
    </row>
    <row r="32" spans="1:4">
      <c r="A32" s="198"/>
      <c r="B32" s="303" t="s">
        <v>77</v>
      </c>
      <c r="D32" s="303" t="s">
        <v>80</v>
      </c>
    </row>
    <row r="33" spans="2:4">
      <c r="B33" s="303" t="s">
        <v>78</v>
      </c>
      <c r="D33" s="303" t="s">
        <v>79</v>
      </c>
    </row>
  </sheetData>
  <mergeCells count="6">
    <mergeCell ref="A1:D1"/>
    <mergeCell ref="A2:D2"/>
    <mergeCell ref="A3:D3"/>
    <mergeCell ref="A4:D4"/>
    <mergeCell ref="B8:D8"/>
    <mergeCell ref="C6:D6"/>
  </mergeCells>
  <pageMargins left="0.7" right="0.7" top="0.41" bottom="0.7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11</vt:i4>
      </vt:variant>
    </vt:vector>
  </HeadingPairs>
  <TitlesOfParts>
    <vt:vector size="34" baseType="lpstr">
      <vt:lpstr>EA</vt:lpstr>
      <vt:lpstr>ESF</vt:lpstr>
      <vt:lpstr>ECSF</vt:lpstr>
      <vt:lpstr>PT_ESF_ECSF</vt:lpstr>
      <vt:lpstr>EAA</vt:lpstr>
      <vt:lpstr>EADP</vt:lpstr>
      <vt:lpstr>EVHP</vt:lpstr>
      <vt:lpstr>EFE</vt:lpstr>
      <vt:lpstr>PC</vt:lpstr>
      <vt:lpstr>NOTAS</vt:lpstr>
      <vt:lpstr>EAI</vt:lpstr>
      <vt:lpstr>CAdmon</vt:lpstr>
      <vt:lpstr>CTG</vt:lpstr>
      <vt:lpstr>COG</vt:lpstr>
      <vt:lpstr>CFG</vt:lpstr>
      <vt:lpstr>EN</vt:lpstr>
      <vt:lpstr>ID</vt:lpstr>
      <vt:lpstr>IPF</vt:lpstr>
      <vt:lpstr>CProg</vt:lpstr>
      <vt:lpstr>PyPI</vt:lpstr>
      <vt:lpstr>IR</vt:lpstr>
      <vt:lpstr>Rel Cta Banc</vt:lpstr>
      <vt:lpstr>Esq Bur</vt:lpstr>
      <vt:lpstr>EA!Área_de_impresión</vt:lpstr>
      <vt:lpstr>EAA!Área_de_impresión</vt:lpstr>
      <vt:lpstr>EADP!Área_de_impresión</vt:lpstr>
      <vt:lpstr>ECSF!Área_de_impresión</vt:lpstr>
      <vt:lpstr>EFE!Área_de_impresión</vt:lpstr>
      <vt:lpstr>EN!Área_de_impresión</vt:lpstr>
      <vt:lpstr>ESF!Área_de_impresión</vt:lpstr>
      <vt:lpstr>EVHP!Área_de_impresión</vt:lpstr>
      <vt:lpstr>ID!Área_de_impresión</vt:lpstr>
      <vt:lpstr>IPF!Área_de_impresión</vt:lpstr>
      <vt:lpstr>NOTAS!Área_de_impresión</vt:lpstr>
    </vt:vector>
  </TitlesOfParts>
  <Company>Secretaria de Hacienda y Credito Publico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teresita_quezada</dc:creator>
  <cp:lastModifiedBy>Ivan</cp:lastModifiedBy>
  <cp:lastPrinted>2015-07-10T18:16:04Z</cp:lastPrinted>
  <dcterms:created xsi:type="dcterms:W3CDTF">2014-01-27T16:27:43Z</dcterms:created>
  <dcterms:modified xsi:type="dcterms:W3CDTF">2017-07-20T17:42:51Z</dcterms:modified>
</cp:coreProperties>
</file>